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0" yWindow="860" windowWidth="20100" windowHeight="13480" tabRatio="666" activeTab="0"/>
  </bookViews>
  <sheets>
    <sheet name="Instructions" sheetId="1" r:id="rId1"/>
    <sheet name="PlotSize" sheetId="2" r:id="rId2"/>
    <sheet name="FieldDataEntry" sheetId="3" r:id="rId3"/>
    <sheet name="NPP" sheetId="4" r:id="rId4"/>
    <sheet name="Graph" sheetId="5" r:id="rId5"/>
    <sheet name="SpeciesGroupAllometry" sheetId="6" r:id="rId6"/>
  </sheets>
  <definedNames/>
  <calcPr fullCalcOnLoad="1"/>
</workbook>
</file>

<file path=xl/comments6.xml><?xml version="1.0" encoding="utf-8"?>
<comments xmlns="http://schemas.openxmlformats.org/spreadsheetml/2006/main">
  <authors>
    <author>Sarah Silverberg</author>
  </authors>
  <commentList>
    <comment ref="A3" authorId="0">
      <text>
        <r>
          <rPr>
            <b/>
            <sz val="12"/>
            <rFont val="Verdana"/>
            <family val="0"/>
          </rPr>
          <t>How were species groupings determined?</t>
        </r>
        <r>
          <rPr>
            <sz val="12"/>
            <rFont val="Verdana"/>
            <family val="0"/>
          </rPr>
          <t xml:space="preserve">
Species were grouped into six softwood and four hardwood categories based on a combination of taxonomic relationships, wood specific gravity, and diameter-to-aboveground biomass relationships. (page 14, right column)  More details available pages 18-19.</t>
        </r>
        <r>
          <rPr>
            <sz val="9"/>
            <rFont val="Verdana"/>
            <family val="0"/>
          </rPr>
          <t xml:space="preserve">
</t>
        </r>
      </text>
    </comment>
  </commentList>
</comments>
</file>

<file path=xl/sharedStrings.xml><?xml version="1.0" encoding="utf-8"?>
<sst xmlns="http://schemas.openxmlformats.org/spreadsheetml/2006/main" count="158" uniqueCount="102">
  <si>
    <r>
      <t xml:space="preserve">In order to compare your data to data collected by others, our calculation of biomass per plot will be converted to biomass per square meter.  This conversion requires some information that you will enter here about your plot size.  </t>
    </r>
    <r>
      <rPr>
        <b/>
        <sz val="14"/>
        <rFont val="Calibri"/>
        <family val="0"/>
      </rPr>
      <t>Enter data into either 1 or 2 below in meters</t>
    </r>
    <r>
      <rPr>
        <sz val="14"/>
        <rFont val="Calibri"/>
        <family val="0"/>
      </rPr>
      <t>:</t>
    </r>
  </si>
  <si>
    <t>FirHemlock</t>
  </si>
  <si>
    <r>
      <t>GLOBE</t>
    </r>
    <r>
      <rPr>
        <b/>
        <sz val="10"/>
        <color indexed="23"/>
        <rFont val="System Font"/>
        <family val="0"/>
      </rPr>
      <t>Ⓡ</t>
    </r>
    <r>
      <rPr>
        <b/>
        <sz val="10"/>
        <color indexed="23"/>
        <rFont val="Calibri"/>
        <family val="0"/>
      </rPr>
      <t>2017 - Data Analysis: NPP  - Biosphere</t>
    </r>
  </si>
  <si>
    <t>Allometric Equations (convert tree DBH to biomass)</t>
  </si>
  <si>
    <r>
      <t>•</t>
    </r>
    <r>
      <rPr>
        <sz val="16"/>
        <color indexed="8"/>
        <rFont val="Calibri"/>
        <family val="0"/>
      </rPr>
      <t xml:space="preserve">Select the FieldDataEntry tab follow the directions to enter the data you collected in the field.  </t>
    </r>
  </si>
  <si>
    <t>Total Aboveground Biomass (g)</t>
  </si>
  <si>
    <t>AbovegroundCarbon Storage (g C)</t>
  </si>
  <si>
    <r>
      <t>•</t>
    </r>
    <r>
      <rPr>
        <sz val="16"/>
        <color indexed="8"/>
        <rFont val="Calibri"/>
        <family val="0"/>
      </rPr>
      <t>Click the PlotSize tab below and enter the dimensions of your field plot.  Plot size is used to convert biomass per plot to biomass per square meter, so it is important that the plot dimensions are correct.</t>
    </r>
  </si>
  <si>
    <r>
      <t>Total Shrub/Sapling Biomass (g/m</t>
    </r>
    <r>
      <rPr>
        <vertAlign val="superscript"/>
        <sz val="12"/>
        <rFont val="Arial"/>
        <family val="0"/>
      </rPr>
      <t>2</t>
    </r>
    <r>
      <rPr>
        <sz val="12"/>
        <rFont val="Arial"/>
        <family val="0"/>
      </rPr>
      <t>)</t>
    </r>
  </si>
  <si>
    <t xml:space="preserve">Tree Data - copy or enter tree data from each year. For trees that have died, mark a 'd' in that row for each subsequent year. </t>
  </si>
  <si>
    <r>
      <t>•</t>
    </r>
    <r>
      <rPr>
        <sz val="16"/>
        <color indexed="8"/>
        <rFont val="Calibri"/>
        <family val="0"/>
      </rPr>
      <t>Gather your field data entry sheets for each year. Depending on what vegetation type(s) you measured, you will need your tree data sheets and shrub/sapling biomass and carbon values for each year.</t>
    </r>
  </si>
  <si>
    <r>
      <t>Step 1</t>
    </r>
    <r>
      <rPr>
        <sz val="12"/>
        <rFont val="Verdana"/>
        <family val="2"/>
      </rPr>
      <t>. Copy and paste NPP Data into the Table below. Only copy cells that contain data values.</t>
    </r>
  </si>
  <si>
    <r>
      <t>Step 2</t>
    </r>
    <r>
      <rPr>
        <sz val="12"/>
        <rFont val="Verdana"/>
        <family val="2"/>
      </rPr>
      <t>. Highlight the table and click on the 'Charts' tab above.</t>
    </r>
  </si>
  <si>
    <r>
      <t>Step 3</t>
    </r>
    <r>
      <rPr>
        <sz val="12"/>
        <rFont val="Verdana"/>
        <family val="2"/>
      </rPr>
      <t>. Choose the 'X Y (Scatter)' option, and select the type of graph you would like to display</t>
    </r>
  </si>
  <si>
    <r>
      <t>Step 4</t>
    </r>
    <r>
      <rPr>
        <sz val="12"/>
        <rFont val="Verdana"/>
        <family val="2"/>
      </rPr>
      <t>. Your graph should appear on this worksheet. Use the Toolbox or click on the graph to format it (add titles, change the color, etc.)</t>
    </r>
  </si>
  <si>
    <t xml:space="preserve">Calculated Tree Values </t>
  </si>
  <si>
    <t>Coefficients for Coarse Roots</t>
  </si>
  <si>
    <t>3. If you have an odd sized plot (for instance you've sampled your entire schoolyard, calculate the entire area in m^2, and add it here)</t>
  </si>
  <si>
    <t>Calculated plot size in m^2</t>
  </si>
  <si>
    <t>Net Primary Productivity Calculations</t>
  </si>
  <si>
    <t>Tree NPP (g C/m2/year)</t>
  </si>
  <si>
    <t>Shrub/Sapling NPP          (g C/m2/year)</t>
  </si>
  <si>
    <t>Total Plot NPP (g C/m2/year)</t>
  </si>
  <si>
    <t>Total Plot NPP (g C/ m2/ year)</t>
  </si>
  <si>
    <t>Year*:</t>
  </si>
  <si>
    <t>Year*</t>
  </si>
  <si>
    <t>Data Exploration</t>
  </si>
  <si>
    <r>
      <t>2.</t>
    </r>
    <r>
      <rPr>
        <sz val="14"/>
        <rFont val="Calibri"/>
        <family val="0"/>
      </rPr>
      <t xml:space="preserve"> The allometric equations are of the form: </t>
    </r>
    <r>
      <rPr>
        <b/>
        <i/>
        <sz val="14"/>
        <rFont val="Calibri"/>
        <family val="0"/>
      </rPr>
      <t>biomass = Exp(B</t>
    </r>
    <r>
      <rPr>
        <b/>
        <i/>
        <vertAlign val="subscript"/>
        <sz val="14"/>
        <rFont val="Calibri"/>
        <family val="0"/>
      </rPr>
      <t>0</t>
    </r>
    <r>
      <rPr>
        <b/>
        <i/>
        <sz val="14"/>
        <rFont val="Calibri"/>
        <family val="0"/>
      </rPr>
      <t>+ B</t>
    </r>
    <r>
      <rPr>
        <b/>
        <i/>
        <vertAlign val="subscript"/>
        <sz val="14"/>
        <rFont val="Calibri"/>
        <family val="0"/>
      </rPr>
      <t>1</t>
    </r>
    <r>
      <rPr>
        <b/>
        <i/>
        <sz val="14"/>
        <rFont val="Calibri"/>
        <family val="0"/>
      </rPr>
      <t xml:space="preserve"> ln dbh)</t>
    </r>
    <r>
      <rPr>
        <sz val="14"/>
        <rFont val="Calibri"/>
        <family val="0"/>
      </rPr>
      <t>, where ln = log base e (or 2.718282), and dbh is in cm.</t>
    </r>
  </si>
  <si>
    <t>Coefficients for Aboveground Biomass</t>
  </si>
  <si>
    <t>MapleOak</t>
  </si>
  <si>
    <t>MixedHardwood</t>
  </si>
  <si>
    <t xml:space="preserve">Tree # </t>
  </si>
  <si>
    <t>Species Group</t>
  </si>
  <si>
    <t>Coefficients imported from Species Group Allomentry tab</t>
  </si>
  <si>
    <t>2. If your plot is circular, enter the plot RADIUS</t>
  </si>
  <si>
    <t>CBH (cm)</t>
  </si>
  <si>
    <t>Pine</t>
  </si>
  <si>
    <t>SoftMapleBirch</t>
  </si>
  <si>
    <t>Spruce</t>
  </si>
  <si>
    <t>LowWoodDensitySpecies</t>
  </si>
  <si>
    <t>MediumWoodDensitySpecies</t>
  </si>
  <si>
    <t>HighWoodDensitySpecies</t>
  </si>
  <si>
    <t>Student Instructions for Sample Site Net Primary Productivity Analysis</t>
  </si>
  <si>
    <t xml:space="preserve">Jenkins et al. 2003 "National Scale Biomass Estimators for United States Tree Species", Forest Science 49:12-35. </t>
  </si>
  <si>
    <t>Diameter/ DBH (cm)</t>
  </si>
  <si>
    <t>Dia</t>
  </si>
  <si>
    <t>TotAboveBio</t>
  </si>
  <si>
    <t>Total Aboveground Biomass(kg)</t>
  </si>
  <si>
    <r>
      <t>•</t>
    </r>
    <r>
      <rPr>
        <sz val="16"/>
        <color indexed="8"/>
        <rFont val="Calibri"/>
        <family val="0"/>
      </rPr>
      <t>Open the NPP tab and notice that your field data has been automatically entered here from the FieldDataEntry tab (blue columns on the left).  In the white columns you should now see that all of the entered data has gone through equations to calculate Net Primary Productivity.  The yellow block at the top of the page shows you a basic summary of the data.</t>
    </r>
  </si>
  <si>
    <t>Table summarizing the data below</t>
  </si>
  <si>
    <t>Total Aboveground NPP</t>
  </si>
  <si>
    <t>* note: we have calculated woodland component fractions as in hardwood.</t>
  </si>
  <si>
    <t>Year</t>
  </si>
  <si>
    <t>Year:</t>
  </si>
  <si>
    <t xml:space="preserve">Collection Year#: </t>
  </si>
  <si>
    <t xml:space="preserve">Collection Year#: </t>
  </si>
  <si>
    <t>Plot Size</t>
  </si>
  <si>
    <t>Day</t>
  </si>
  <si>
    <t>Date/Time:</t>
  </si>
  <si>
    <t>Year</t>
  </si>
  <si>
    <t>Month</t>
  </si>
  <si>
    <t>SpeciesGroup</t>
  </si>
  <si>
    <t>B0</t>
  </si>
  <si>
    <t>B1</t>
  </si>
  <si>
    <t>Woodland</t>
  </si>
  <si>
    <t>* The year must be entered in YYYY format (e.g., 2012) for the NPP equations to work.</t>
  </si>
  <si>
    <t>Coefficients for Aboveground Biomass</t>
  </si>
  <si>
    <t>Carbon</t>
  </si>
  <si>
    <t xml:space="preserve">Total Aboveground </t>
  </si>
  <si>
    <t>Plot Biomass (g/plot)</t>
  </si>
  <si>
    <t>Coefficients for Stem Wood</t>
  </si>
  <si>
    <t>Coefficients for Stem Bark</t>
  </si>
  <si>
    <t>Coefficients for Foliage Fraction</t>
  </si>
  <si>
    <t>Collection Year#:</t>
  </si>
  <si>
    <t xml:space="preserve">School Name: </t>
  </si>
  <si>
    <t>Create A Graph of your NPP Data</t>
  </si>
  <si>
    <t>Date</t>
  </si>
  <si>
    <t>1. If your plot is rectangular, enter the LENGTH of a SHORT and LONG side</t>
  </si>
  <si>
    <r>
      <t xml:space="preserve">Note:  Do not edit this sheet. </t>
    </r>
    <r>
      <rPr>
        <sz val="14"/>
        <rFont val="Calibri"/>
        <family val="0"/>
      </rPr>
      <t xml:space="preserve"> The information on this sheet in the blue sections will </t>
    </r>
    <r>
      <rPr>
        <b/>
        <sz val="14"/>
        <rFont val="Calibri"/>
        <family val="0"/>
      </rPr>
      <t>automatically</t>
    </r>
    <r>
      <rPr>
        <sz val="14"/>
        <rFont val="Calibri"/>
        <family val="0"/>
      </rPr>
      <t xml:space="preserve"> be imported from other sheets in this file. To add/change/delete data, make all of your changes to the FieldDataEntry worksheet. NPP values are calculated from carbon storage for each vegetation type, and summarized in the yellow table (read column </t>
    </r>
    <r>
      <rPr>
        <sz val="14"/>
        <color indexed="10"/>
        <rFont val="Calibri"/>
        <family val="0"/>
      </rPr>
      <t>and</t>
    </r>
    <r>
      <rPr>
        <sz val="14"/>
        <rFont val="Calibri"/>
        <family val="0"/>
      </rPr>
      <t xml:space="preserve"> row headers to identify cell contents).</t>
    </r>
  </si>
  <si>
    <r>
      <t>3. EXTENSION:</t>
    </r>
    <r>
      <rPr>
        <sz val="14"/>
        <rFont val="Calibri"/>
        <family val="0"/>
      </rPr>
      <t xml:space="preserve"> A second set of equations determines the ratio of tree "components" - foliage, bark, stem and roots, to the total aboveground biomass. These equations are in the form   </t>
    </r>
    <r>
      <rPr>
        <b/>
        <i/>
        <sz val="14"/>
        <rFont val="Calibri"/>
        <family val="0"/>
      </rPr>
      <t>ratio =  Exp(B</t>
    </r>
    <r>
      <rPr>
        <b/>
        <i/>
        <vertAlign val="subscript"/>
        <sz val="14"/>
        <rFont val="Calibri"/>
        <family val="0"/>
      </rPr>
      <t>0</t>
    </r>
    <r>
      <rPr>
        <b/>
        <i/>
        <sz val="14"/>
        <rFont val="Calibri"/>
        <family val="0"/>
      </rPr>
      <t>+ (B</t>
    </r>
    <r>
      <rPr>
        <b/>
        <i/>
        <vertAlign val="subscript"/>
        <sz val="14"/>
        <rFont val="Calibri"/>
        <family val="0"/>
      </rPr>
      <t>1</t>
    </r>
    <r>
      <rPr>
        <b/>
        <i/>
        <sz val="14"/>
        <rFont val="Calibri"/>
        <family val="0"/>
      </rPr>
      <t xml:space="preserve">/dbh)).  </t>
    </r>
  </si>
  <si>
    <r>
      <t>Total Shrub/Sapling Carbon (g/m</t>
    </r>
    <r>
      <rPr>
        <vertAlign val="superscript"/>
        <sz val="12"/>
        <rFont val="Arial"/>
        <family val="0"/>
      </rPr>
      <t>2</t>
    </r>
    <r>
      <rPr>
        <sz val="12"/>
        <rFont val="Arial"/>
        <family val="0"/>
      </rPr>
      <t>)</t>
    </r>
  </si>
  <si>
    <t>Data imported from FieldDataEntry tab</t>
  </si>
  <si>
    <t>Site:</t>
  </si>
  <si>
    <t>AspenAlder</t>
  </si>
  <si>
    <t>CedarLarch</t>
  </si>
  <si>
    <t>DougFir</t>
  </si>
  <si>
    <t>Plot Carbon Storage (g C/plot)</t>
  </si>
  <si>
    <t>Biomass (g/m2)</t>
  </si>
  <si>
    <t>Carbon (g C/m2)</t>
  </si>
  <si>
    <r>
      <t>1.</t>
    </r>
    <r>
      <rPr>
        <sz val="14"/>
        <rFont val="Calibri"/>
        <family val="0"/>
      </rPr>
      <t xml:space="preserve"> The allometric equations for total aboveground biomass are given for 10 species groups, where individual species are classed into the 10 groups in Appendix A of Jenkins et al. 2003. </t>
    </r>
  </si>
  <si>
    <t>Full text of the Jenkins paper can be downloaded at: http://www.fs.fed.us/ne/newtown_square/publications/other_publishers/OCR/ne_2003jenkins01.pdf</t>
  </si>
  <si>
    <t>SCROLL DOWN TO SEE IMAGES</t>
  </si>
  <si>
    <r>
      <t>4.</t>
    </r>
    <r>
      <rPr>
        <sz val="14"/>
        <rFont val="Calibri"/>
        <family val="0"/>
      </rPr>
      <t xml:space="preserve"> These equations are built into the spreadsheet and will automatically calculate biomass</t>
    </r>
  </si>
  <si>
    <r>
      <t>•</t>
    </r>
    <r>
      <rPr>
        <sz val="16"/>
        <color indexed="8"/>
        <rFont val="Calibri"/>
        <family val="0"/>
      </rPr>
      <t xml:space="preserve">Click on the Graph Tab to see instructions to graph the NPP data over time. </t>
    </r>
  </si>
  <si>
    <t>Shrub/Sapling Data - copy or enter shrub/sapling data from each year</t>
  </si>
  <si>
    <t>TotAboveBio-g</t>
  </si>
  <si>
    <t xml:space="preserve">Calculated Tree Values </t>
  </si>
  <si>
    <t>Tree #</t>
  </si>
  <si>
    <t>Species Group</t>
  </si>
  <si>
    <t>#</t>
  </si>
  <si>
    <t>Group</t>
  </si>
  <si>
    <t>Before You Begin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</si>
</sst>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000"/>
    <numFmt numFmtId="170" formatCode="#,##0.0"/>
  </numFmts>
  <fonts count="34">
    <font>
      <sz val="10"/>
      <name val="Verdana"/>
      <family val="0"/>
    </font>
    <font>
      <b/>
      <sz val="10"/>
      <name val="Verdana"/>
      <family val="0"/>
    </font>
    <font>
      <i/>
      <sz val="10"/>
      <name val="Verdana"/>
      <family val="0"/>
    </font>
    <font>
      <b/>
      <i/>
      <sz val="10"/>
      <name val="Verdana"/>
      <family val="0"/>
    </font>
    <font>
      <b/>
      <sz val="14"/>
      <name val="Verdana"/>
      <family val="0"/>
    </font>
    <font>
      <sz val="8"/>
      <name val="Verdana"/>
      <family val="0"/>
    </font>
    <font>
      <b/>
      <sz val="12"/>
      <name val="Verdana"/>
      <family val="2"/>
    </font>
    <font>
      <sz val="12"/>
      <name val="Verdana"/>
      <family val="2"/>
    </font>
    <font>
      <sz val="10"/>
      <name val="Arial"/>
      <family val="0"/>
    </font>
    <font>
      <b/>
      <sz val="12"/>
      <name val="Calibri"/>
      <family val="0"/>
    </font>
    <font>
      <sz val="14"/>
      <name val="Calibri"/>
      <family val="0"/>
    </font>
    <font>
      <b/>
      <sz val="14"/>
      <name val="Calibri"/>
      <family val="0"/>
    </font>
    <font>
      <u val="single"/>
      <sz val="10"/>
      <color indexed="12"/>
      <name val="Verdana"/>
      <family val="0"/>
    </font>
    <font>
      <b/>
      <i/>
      <sz val="14"/>
      <name val="Calibri"/>
      <family val="0"/>
    </font>
    <font>
      <b/>
      <i/>
      <vertAlign val="subscript"/>
      <sz val="14"/>
      <name val="Calibri"/>
      <family val="0"/>
    </font>
    <font>
      <sz val="14"/>
      <color indexed="10"/>
      <name val="Calibri"/>
      <family val="0"/>
    </font>
    <font>
      <u val="single"/>
      <sz val="14"/>
      <color indexed="12"/>
      <name val="Calibri"/>
      <family val="0"/>
    </font>
    <font>
      <b/>
      <sz val="14"/>
      <color indexed="10"/>
      <name val="Calibri"/>
      <family val="0"/>
    </font>
    <font>
      <sz val="9"/>
      <name val="Verdana"/>
      <family val="0"/>
    </font>
    <font>
      <sz val="12"/>
      <name val="Arial"/>
      <family val="0"/>
    </font>
    <font>
      <vertAlign val="superscript"/>
      <sz val="12"/>
      <name val="Arial"/>
      <family val="0"/>
    </font>
    <font>
      <sz val="14"/>
      <name val="Verdana"/>
      <family val="0"/>
    </font>
    <font>
      <b/>
      <sz val="18"/>
      <name val="Calibri"/>
      <family val="0"/>
    </font>
    <font>
      <sz val="18"/>
      <name val="Calibri"/>
      <family val="0"/>
    </font>
    <font>
      <sz val="10"/>
      <name val="Calibri"/>
      <family val="0"/>
    </font>
    <font>
      <sz val="16"/>
      <name val="Calibri"/>
      <family val="0"/>
    </font>
    <font>
      <sz val="16"/>
      <color indexed="8"/>
      <name val="Calibri"/>
      <family val="0"/>
    </font>
    <font>
      <b/>
      <sz val="15"/>
      <name val="Verdana"/>
      <family val="0"/>
    </font>
    <font>
      <u val="single"/>
      <sz val="10"/>
      <color indexed="61"/>
      <name val="Verdana"/>
      <family val="0"/>
    </font>
    <font>
      <sz val="13"/>
      <name val="Verdana"/>
      <family val="0"/>
    </font>
    <font>
      <sz val="11"/>
      <color indexed="23"/>
      <name val="Arial"/>
      <family val="0"/>
    </font>
    <font>
      <b/>
      <sz val="10"/>
      <color indexed="23"/>
      <name val="Calibri"/>
      <family val="0"/>
    </font>
    <font>
      <b/>
      <sz val="10"/>
      <color indexed="23"/>
      <name val="System Font"/>
      <family val="0"/>
    </font>
    <font>
      <b/>
      <sz val="8"/>
      <name val="Verdana"/>
      <family val="2"/>
    </font>
  </fonts>
  <fills count="9">
    <fill>
      <patternFill/>
    </fill>
    <fill>
      <patternFill patternType="gray125"/>
    </fill>
    <fill>
      <patternFill patternType="solid">
        <fgColor indexed="44"/>
        <bgColor indexed="64"/>
      </patternFill>
    </fill>
    <fill>
      <patternFill patternType="solid">
        <fgColor indexed="48"/>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s>
  <borders count="34">
    <border>
      <left/>
      <right/>
      <top/>
      <bottom/>
      <diagonal/>
    </border>
    <border>
      <left>
        <color indexed="63"/>
      </left>
      <right>
        <color indexed="63"/>
      </right>
      <top>
        <color indexed="63"/>
      </top>
      <bottom style="thin"/>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thin"/>
      <bottom style="thin"/>
    </border>
    <border>
      <left style="medium"/>
      <right>
        <color indexed="63"/>
      </right>
      <top style="medium"/>
      <bottom style="medium"/>
    </border>
    <border>
      <left style="medium"/>
      <right style="medium"/>
      <top style="medium"/>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color indexed="63"/>
      </left>
      <right style="thin"/>
      <top style="medium"/>
      <bottom style="medium"/>
    </border>
    <border>
      <left>
        <color indexed="63"/>
      </left>
      <right>
        <color indexed="63"/>
      </right>
      <top style="medium"/>
      <bottom style="medium"/>
    </border>
    <border>
      <left>
        <color indexed="63"/>
      </left>
      <right style="thin"/>
      <top style="thin"/>
      <bottom style="thin"/>
    </border>
    <border>
      <left style="medium"/>
      <right style="medium"/>
      <top style="thin"/>
      <bottom>
        <color indexed="63"/>
      </bottom>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left style="medium"/>
      <right style="medium"/>
      <top>
        <color indexed="63"/>
      </top>
      <bottom style="medium"/>
    </border>
    <border>
      <left style="thin">
        <color indexed="11"/>
      </left>
      <right>
        <color indexed="63"/>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63"/>
      </left>
      <right style="thin">
        <color indexed="11"/>
      </right>
      <top>
        <color indexed="63"/>
      </top>
      <bottom style="thin">
        <color indexed="11"/>
      </bottom>
    </border>
    <border>
      <left>
        <color indexed="63"/>
      </left>
      <right>
        <color indexed="63"/>
      </right>
      <top style="thin"/>
      <bottom style="thin"/>
    </border>
    <border>
      <left>
        <color indexed="63"/>
      </left>
      <right style="medium"/>
      <top style="medium"/>
      <bottom style="medium"/>
    </border>
    <border>
      <left style="thin"/>
      <right>
        <color indexed="63"/>
      </right>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189">
    <xf numFmtId="0" fontId="0" fillId="0" borderId="0" xfId="0" applyAlignment="1">
      <alignment/>
    </xf>
    <xf numFmtId="0" fontId="6" fillId="0" borderId="0" xfId="0" applyFont="1" applyFill="1" applyBorder="1" applyAlignment="1">
      <alignment/>
    </xf>
    <xf numFmtId="0" fontId="7" fillId="0" borderId="0" xfId="0" applyFont="1" applyBorder="1" applyAlignment="1">
      <alignment/>
    </xf>
    <xf numFmtId="0" fontId="7" fillId="0" borderId="0" xfId="0" applyFont="1" applyAlignment="1">
      <alignment/>
    </xf>
    <xf numFmtId="0" fontId="6" fillId="0" borderId="0" xfId="0" applyFont="1" applyFill="1" applyBorder="1" applyAlignment="1">
      <alignment horizontal="right"/>
    </xf>
    <xf numFmtId="0" fontId="7" fillId="0" borderId="0" xfId="0" applyFont="1" applyBorder="1" applyAlignment="1">
      <alignment horizontal="left"/>
    </xf>
    <xf numFmtId="0" fontId="7" fillId="0" borderId="1" xfId="0" applyFont="1" applyBorder="1" applyAlignment="1">
      <alignment/>
    </xf>
    <xf numFmtId="0" fontId="6" fillId="0" borderId="0" xfId="0" applyFont="1" applyBorder="1" applyAlignment="1">
      <alignment/>
    </xf>
    <xf numFmtId="0" fontId="7" fillId="0" borderId="2" xfId="0" applyFont="1" applyFill="1" applyBorder="1" applyAlignment="1">
      <alignment wrapText="1"/>
    </xf>
    <xf numFmtId="0" fontId="7" fillId="0" borderId="0" xfId="0" applyFont="1" applyFill="1" applyBorder="1" applyAlignment="1">
      <alignment wrapText="1"/>
    </xf>
    <xf numFmtId="49" fontId="7" fillId="0" borderId="0" xfId="0" applyNumberFormat="1" applyFont="1" applyFill="1" applyBorder="1" applyAlignment="1">
      <alignment/>
    </xf>
    <xf numFmtId="0" fontId="7" fillId="0" borderId="0" xfId="0" applyFont="1" applyFill="1" applyBorder="1" applyAlignment="1">
      <alignment/>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0" xfId="0" applyFont="1" applyFill="1" applyBorder="1" applyAlignment="1">
      <alignment horizontal="center" vertical="top" wrapText="1"/>
    </xf>
    <xf numFmtId="1" fontId="10" fillId="0" borderId="6" xfId="0" applyNumberFormat="1" applyFont="1" applyBorder="1" applyAlignment="1">
      <alignment horizontal="center"/>
    </xf>
    <xf numFmtId="2" fontId="10" fillId="0" borderId="6" xfId="0" applyNumberFormat="1" applyFont="1" applyBorder="1" applyAlignment="1">
      <alignment/>
    </xf>
    <xf numFmtId="0" fontId="10" fillId="0" borderId="6" xfId="0" applyFont="1" applyBorder="1" applyAlignment="1">
      <alignment horizontal="center"/>
    </xf>
    <xf numFmtId="0" fontId="7" fillId="0" borderId="7" xfId="0" applyFont="1" applyBorder="1" applyAlignment="1">
      <alignment horizontal="center"/>
    </xf>
    <xf numFmtId="0" fontId="7" fillId="0" borderId="7" xfId="0" applyFont="1" applyFill="1" applyBorder="1" applyAlignment="1">
      <alignment/>
    </xf>
    <xf numFmtId="0" fontId="7" fillId="0" borderId="6" xfId="0" applyFont="1" applyBorder="1" applyAlignment="1">
      <alignment horizontal="center"/>
    </xf>
    <xf numFmtId="0" fontId="7" fillId="0" borderId="6" xfId="0" applyFont="1" applyFill="1" applyBorder="1" applyAlignment="1">
      <alignment/>
    </xf>
    <xf numFmtId="0" fontId="7" fillId="0" borderId="6" xfId="0" applyFont="1" applyBorder="1" applyAlignment="1">
      <alignment/>
    </xf>
    <xf numFmtId="0" fontId="7" fillId="0" borderId="8" xfId="0" applyFont="1" applyBorder="1" applyAlignment="1">
      <alignment/>
    </xf>
    <xf numFmtId="0" fontId="7" fillId="0" borderId="0" xfId="0" applyFont="1" applyBorder="1" applyAlignment="1">
      <alignment horizontal="center"/>
    </xf>
    <xf numFmtId="0" fontId="6" fillId="0" borderId="0" xfId="0" applyFont="1" applyFill="1" applyBorder="1" applyAlignment="1">
      <alignment/>
    </xf>
    <xf numFmtId="0" fontId="8" fillId="0" borderId="6" xfId="0" applyFont="1" applyBorder="1" applyAlignment="1">
      <alignment wrapText="1"/>
    </xf>
    <xf numFmtId="1" fontId="10" fillId="2" borderId="6" xfId="0" applyNumberFormat="1" applyFont="1" applyFill="1" applyBorder="1" applyAlignment="1">
      <alignment horizontal="center"/>
    </xf>
    <xf numFmtId="168" fontId="10" fillId="2" borderId="6" xfId="0" applyNumberFormat="1" applyFont="1" applyFill="1" applyBorder="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alignment/>
    </xf>
    <xf numFmtId="0" fontId="10" fillId="0" borderId="0" xfId="0" applyFont="1" applyAlignment="1">
      <alignment wrapText="1"/>
    </xf>
    <xf numFmtId="0" fontId="11" fillId="0" borderId="0" xfId="0" applyFont="1" applyAlignment="1">
      <alignment wrapText="1"/>
    </xf>
    <xf numFmtId="0" fontId="11" fillId="0" borderId="0" xfId="0" applyFont="1" applyBorder="1" applyAlignment="1">
      <alignment wrapText="1"/>
    </xf>
    <xf numFmtId="0" fontId="11" fillId="0" borderId="9" xfId="0" applyFont="1" applyBorder="1" applyAlignment="1">
      <alignment wrapText="1"/>
    </xf>
    <xf numFmtId="169" fontId="10" fillId="0" borderId="0" xfId="0" applyNumberFormat="1" applyFont="1" applyBorder="1" applyAlignment="1">
      <alignment wrapText="1"/>
    </xf>
    <xf numFmtId="169" fontId="10" fillId="0" borderId="9" xfId="0" applyNumberFormat="1" applyFont="1" applyBorder="1" applyAlignment="1">
      <alignment wrapText="1"/>
    </xf>
    <xf numFmtId="169" fontId="10" fillId="0" borderId="0" xfId="0" applyNumberFormat="1" applyFont="1" applyAlignment="1">
      <alignment wrapText="1"/>
    </xf>
    <xf numFmtId="0" fontId="17" fillId="0" borderId="0" xfId="0" applyFont="1" applyAlignment="1">
      <alignment/>
    </xf>
    <xf numFmtId="0" fontId="15" fillId="0" borderId="0" xfId="0" applyFont="1" applyAlignment="1">
      <alignment wrapText="1"/>
    </xf>
    <xf numFmtId="0" fontId="11" fillId="0" borderId="3" xfId="0" applyFont="1" applyFill="1" applyBorder="1" applyAlignment="1">
      <alignment horizontal="center" wrapText="1"/>
    </xf>
    <xf numFmtId="0" fontId="11" fillId="0" borderId="10" xfId="0" applyFont="1" applyBorder="1" applyAlignment="1">
      <alignment horizontal="center" wrapText="1"/>
    </xf>
    <xf numFmtId="2" fontId="10" fillId="0" borderId="6" xfId="0" applyNumberFormat="1" applyFont="1" applyFill="1" applyBorder="1" applyAlignment="1">
      <alignment horizontal="center"/>
    </xf>
    <xf numFmtId="4" fontId="10" fillId="0" borderId="6" xfId="0" applyNumberFormat="1" applyFont="1" applyFill="1" applyBorder="1" applyAlignment="1">
      <alignment horizontal="center"/>
    </xf>
    <xf numFmtId="4" fontId="10" fillId="0" borderId="11" xfId="0" applyNumberFormat="1" applyFont="1" applyFill="1" applyBorder="1" applyAlignment="1">
      <alignment horizontal="center"/>
    </xf>
    <xf numFmtId="0" fontId="11" fillId="0" borderId="0" xfId="21" applyFont="1">
      <alignment/>
      <protection/>
    </xf>
    <xf numFmtId="0" fontId="10" fillId="0" borderId="0" xfId="21" applyFont="1">
      <alignment/>
      <protection/>
    </xf>
    <xf numFmtId="0" fontId="10" fillId="0" borderId="0" xfId="21" applyFont="1" applyBorder="1">
      <alignment/>
      <protection/>
    </xf>
    <xf numFmtId="0" fontId="10" fillId="0" borderId="0" xfId="21" applyFont="1" applyBorder="1" applyAlignment="1">
      <alignment wrapText="1"/>
      <protection/>
    </xf>
    <xf numFmtId="0" fontId="10" fillId="0" borderId="0" xfId="21" applyFont="1" applyBorder="1" applyAlignment="1">
      <alignment/>
      <protection/>
    </xf>
    <xf numFmtId="0" fontId="10" fillId="0" borderId="0" xfId="21" applyFont="1" applyAlignment="1">
      <alignment/>
      <protection/>
    </xf>
    <xf numFmtId="0" fontId="10" fillId="0" borderId="0" xfId="21" applyFont="1" applyBorder="1" applyAlignment="1">
      <alignment horizontal="left"/>
      <protection/>
    </xf>
    <xf numFmtId="0" fontId="10" fillId="2" borderId="6" xfId="21" applyFont="1" applyFill="1" applyBorder="1">
      <alignment/>
      <protection/>
    </xf>
    <xf numFmtId="0" fontId="10" fillId="0" borderId="0" xfId="21" applyFont="1" applyBorder="1" applyAlignment="1">
      <alignment horizontal="left" wrapText="1"/>
      <protection/>
    </xf>
    <xf numFmtId="0" fontId="10" fillId="0" borderId="5" xfId="21" applyFont="1" applyBorder="1" applyAlignment="1">
      <alignment/>
      <protection/>
    </xf>
    <xf numFmtId="0" fontId="0" fillId="0" borderId="0" xfId="0" applyFill="1" applyAlignment="1">
      <alignment wrapText="1"/>
    </xf>
    <xf numFmtId="0" fontId="11" fillId="0" borderId="0" xfId="0" applyFont="1" applyBorder="1" applyAlignment="1">
      <alignment/>
    </xf>
    <xf numFmtId="0" fontId="10" fillId="0" borderId="1" xfId="0" applyFont="1" applyBorder="1" applyAlignment="1">
      <alignment horizontal="left"/>
    </xf>
    <xf numFmtId="0" fontId="11" fillId="0" borderId="0" xfId="0" applyFont="1" applyFill="1" applyBorder="1" applyAlignment="1">
      <alignment/>
    </xf>
    <xf numFmtId="0" fontId="10" fillId="0" borderId="1" xfId="0" applyFont="1" applyBorder="1" applyAlignment="1">
      <alignment horizontal="center"/>
    </xf>
    <xf numFmtId="0" fontId="10" fillId="0" borderId="1"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49" fontId="9" fillId="0" borderId="7" xfId="0" applyNumberFormat="1" applyFont="1" applyFill="1" applyBorder="1" applyAlignment="1">
      <alignment horizontal="center" vertical="top" wrapText="1"/>
    </xf>
    <xf numFmtId="0" fontId="19" fillId="0" borderId="7" xfId="0" applyFont="1" applyBorder="1" applyAlignment="1">
      <alignment wrapText="1"/>
    </xf>
    <xf numFmtId="0" fontId="19" fillId="0" borderId="6" xfId="0" applyFont="1" applyBorder="1" applyAlignment="1">
      <alignment/>
    </xf>
    <xf numFmtId="49" fontId="7" fillId="0" borderId="12" xfId="0" applyNumberFormat="1" applyFont="1" applyFill="1" applyBorder="1" applyAlignment="1">
      <alignment/>
    </xf>
    <xf numFmtId="0" fontId="0" fillId="0" borderId="0" xfId="0" applyFill="1" applyAlignment="1">
      <alignment vertical="center" wrapText="1"/>
    </xf>
    <xf numFmtId="0" fontId="7" fillId="0" borderId="0" xfId="0" applyFont="1" applyBorder="1" applyAlignment="1">
      <alignment vertical="center" wrapText="1"/>
    </xf>
    <xf numFmtId="0" fontId="11" fillId="0" borderId="1" xfId="0" applyFont="1" applyFill="1" applyBorder="1" applyAlignment="1">
      <alignment/>
    </xf>
    <xf numFmtId="0" fontId="10" fillId="0" borderId="0" xfId="0" applyFont="1" applyBorder="1" applyAlignment="1">
      <alignment horizontal="left"/>
    </xf>
    <xf numFmtId="0" fontId="0" fillId="0" borderId="0" xfId="0" applyFill="1" applyBorder="1" applyAlignment="1">
      <alignment wrapText="1"/>
    </xf>
    <xf numFmtId="0" fontId="9" fillId="0" borderId="13" xfId="0" applyFont="1" applyFill="1" applyBorder="1" applyAlignment="1">
      <alignment horizontal="center" vertical="top" wrapText="1"/>
    </xf>
    <xf numFmtId="1" fontId="10" fillId="2" borderId="7" xfId="0" applyNumberFormat="1" applyFont="1" applyFill="1" applyBorder="1" applyAlignment="1">
      <alignment horizontal="center"/>
    </xf>
    <xf numFmtId="168" fontId="10" fillId="2" borderId="7" xfId="0" applyNumberFormat="1" applyFont="1" applyFill="1" applyBorder="1" applyAlignment="1">
      <alignment horizontal="center"/>
    </xf>
    <xf numFmtId="0" fontId="11" fillId="2" borderId="5" xfId="0" applyFont="1" applyFill="1" applyBorder="1" applyAlignment="1">
      <alignment horizontal="center" wrapText="1"/>
    </xf>
    <xf numFmtId="168" fontId="10" fillId="2" borderId="5" xfId="0" applyNumberFormat="1" applyFont="1" applyFill="1" applyBorder="1" applyAlignment="1">
      <alignment horizontal="center" wrapText="1"/>
    </xf>
    <xf numFmtId="168" fontId="11" fillId="2" borderId="5" xfId="0" applyNumberFormat="1" applyFont="1" applyFill="1" applyBorder="1" applyAlignment="1">
      <alignment horizontal="center" wrapText="1"/>
    </xf>
    <xf numFmtId="2" fontId="10" fillId="0" borderId="7" xfId="0" applyNumberFormat="1" applyFont="1" applyFill="1" applyBorder="1" applyAlignment="1">
      <alignment horizontal="center"/>
    </xf>
    <xf numFmtId="4" fontId="10" fillId="0" borderId="7" xfId="0" applyNumberFormat="1" applyFont="1" applyFill="1" applyBorder="1" applyAlignment="1">
      <alignment horizontal="center"/>
    </xf>
    <xf numFmtId="4" fontId="10" fillId="0" borderId="14" xfId="0" applyNumberFormat="1" applyFont="1" applyFill="1" applyBorder="1" applyAlignment="1">
      <alignment horizontal="center"/>
    </xf>
    <xf numFmtId="0" fontId="10" fillId="2" borderId="15" xfId="0" applyFont="1" applyFill="1" applyBorder="1" applyAlignment="1">
      <alignment horizontal="center"/>
    </xf>
    <xf numFmtId="0" fontId="10" fillId="2" borderId="16" xfId="0" applyFont="1" applyFill="1" applyBorder="1" applyAlignment="1">
      <alignment horizontal="center"/>
    </xf>
    <xf numFmtId="0" fontId="11" fillId="0" borderId="17" xfId="0" applyFont="1" applyBorder="1" applyAlignment="1">
      <alignment horizontal="center" wrapText="1"/>
    </xf>
    <xf numFmtId="0" fontId="11" fillId="0" borderId="18" xfId="0" applyFont="1" applyBorder="1" applyAlignment="1">
      <alignment horizontal="center" wrapText="1"/>
    </xf>
    <xf numFmtId="0" fontId="11" fillId="2" borderId="3" xfId="0" applyFont="1" applyFill="1" applyBorder="1" applyAlignment="1">
      <alignment wrapText="1"/>
    </xf>
    <xf numFmtId="0" fontId="11" fillId="2" borderId="4" xfId="0" applyFont="1" applyFill="1" applyBorder="1" applyAlignment="1">
      <alignment wrapText="1"/>
    </xf>
    <xf numFmtId="0" fontId="6" fillId="0" borderId="0" xfId="0" applyFont="1" applyAlignment="1">
      <alignment wrapText="1"/>
    </xf>
    <xf numFmtId="0" fontId="22" fillId="0" borderId="0" xfId="0" applyFont="1" applyAlignment="1">
      <alignment/>
    </xf>
    <xf numFmtId="0" fontId="9" fillId="0" borderId="0" xfId="0" applyFont="1" applyAlignment="1">
      <alignment horizontal="left" wrapText="1" indent="1"/>
    </xf>
    <xf numFmtId="0" fontId="24" fillId="0" borderId="0" xfId="0" applyFont="1" applyAlignment="1">
      <alignment/>
    </xf>
    <xf numFmtId="0" fontId="22" fillId="0" borderId="0" xfId="0" applyFont="1" applyAlignment="1">
      <alignment wrapText="1"/>
    </xf>
    <xf numFmtId="0" fontId="25" fillId="0" borderId="0" xfId="0" applyFont="1" applyAlignment="1">
      <alignment horizontal="left" wrapText="1" indent="2"/>
    </xf>
    <xf numFmtId="0" fontId="24" fillId="0" borderId="0" xfId="0" applyFont="1" applyAlignment="1">
      <alignment wrapText="1"/>
    </xf>
    <xf numFmtId="0" fontId="22" fillId="0" borderId="0" xfId="0" applyFont="1" applyAlignment="1">
      <alignment/>
    </xf>
    <xf numFmtId="3" fontId="11" fillId="0" borderId="6" xfId="0" applyNumberFormat="1" applyFont="1" applyFill="1" applyBorder="1" applyAlignment="1">
      <alignment/>
    </xf>
    <xf numFmtId="0" fontId="27" fillId="0" borderId="0" xfId="0" applyFont="1" applyAlignment="1">
      <alignment vertical="center"/>
    </xf>
    <xf numFmtId="0" fontId="7" fillId="0" borderId="11" xfId="0" applyFont="1" applyFill="1" applyBorder="1" applyAlignment="1">
      <alignment/>
    </xf>
    <xf numFmtId="0" fontId="7" fillId="0" borderId="11" xfId="0" applyFont="1" applyBorder="1" applyAlignment="1">
      <alignment/>
    </xf>
    <xf numFmtId="0" fontId="7" fillId="0" borderId="19" xfId="0" applyFont="1" applyBorder="1" applyAlignment="1">
      <alignment horizontal="center"/>
    </xf>
    <xf numFmtId="0" fontId="7" fillId="0" borderId="19" xfId="0" applyFont="1" applyBorder="1" applyAlignment="1">
      <alignment/>
    </xf>
    <xf numFmtId="0" fontId="7" fillId="0" borderId="0" xfId="0" applyFont="1" applyAlignment="1">
      <alignment/>
    </xf>
    <xf numFmtId="0" fontId="4" fillId="0" borderId="0" xfId="0" applyFont="1" applyAlignment="1">
      <alignment/>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25" fillId="0" borderId="0" xfId="0" applyFont="1" applyAlignment="1">
      <alignment horizontal="left" wrapText="1" indent="2"/>
    </xf>
    <xf numFmtId="49" fontId="9" fillId="0" borderId="0" xfId="0" applyNumberFormat="1" applyFont="1" applyFill="1" applyBorder="1" applyAlignment="1">
      <alignment horizontal="center" vertical="top" wrapText="1"/>
    </xf>
    <xf numFmtId="0" fontId="19" fillId="0" borderId="0" xfId="0" applyFont="1" applyBorder="1" applyAlignment="1">
      <alignment wrapText="1"/>
    </xf>
    <xf numFmtId="0" fontId="19" fillId="0" borderId="0" xfId="0" applyFont="1" applyBorder="1" applyAlignment="1">
      <alignment/>
    </xf>
    <xf numFmtId="0" fontId="21" fillId="0" borderId="0" xfId="0" applyFont="1" applyFill="1" applyBorder="1" applyAlignment="1">
      <alignment vertical="center" wrapText="1"/>
    </xf>
    <xf numFmtId="0" fontId="19" fillId="0" borderId="0"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xf>
    <xf numFmtId="0" fontId="1" fillId="0" borderId="0" xfId="0" applyFont="1" applyFill="1" applyBorder="1" applyAlignment="1">
      <alignment/>
    </xf>
    <xf numFmtId="0" fontId="6" fillId="0" borderId="0" xfId="0" applyFont="1" applyAlignment="1">
      <alignment/>
    </xf>
    <xf numFmtId="0" fontId="10" fillId="0" borderId="0" xfId="0" applyFont="1" applyAlignment="1">
      <alignment wrapText="1"/>
    </xf>
    <xf numFmtId="0" fontId="10" fillId="0" borderId="6" xfId="0" applyFont="1" applyFill="1" applyBorder="1" applyAlignment="1">
      <alignment horizontal="center"/>
    </xf>
    <xf numFmtId="49" fontId="11" fillId="2" borderId="6" xfId="0" applyNumberFormat="1" applyFont="1" applyFill="1" applyBorder="1" applyAlignment="1">
      <alignment horizontal="center" wrapText="1"/>
    </xf>
    <xf numFmtId="0" fontId="1" fillId="3" borderId="6" xfId="0" applyFont="1" applyFill="1" applyBorder="1" applyAlignment="1">
      <alignment horizontal="center" wrapText="1"/>
    </xf>
    <xf numFmtId="0" fontId="7" fillId="0" borderId="20" xfId="0" applyNumberFormat="1" applyFont="1" applyFill="1" applyBorder="1" applyAlignment="1">
      <alignment/>
    </xf>
    <xf numFmtId="1" fontId="10" fillId="4" borderId="11" xfId="0" applyNumberFormat="1" applyFont="1" applyFill="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xf>
    <xf numFmtId="0" fontId="25" fillId="0" borderId="0" xfId="0" applyFont="1" applyAlignment="1">
      <alignment horizontal="left" wrapText="1" indent="2"/>
    </xf>
    <xf numFmtId="0" fontId="0" fillId="0" borderId="0" xfId="0" applyAlignment="1">
      <alignment horizontal="left" wrapText="1" indent="2"/>
    </xf>
    <xf numFmtId="0" fontId="21" fillId="5" borderId="21" xfId="0" applyFont="1" applyFill="1" applyBorder="1" applyAlignment="1">
      <alignment horizontal="center" vertical="center" wrapText="1"/>
    </xf>
    <xf numFmtId="0" fontId="21" fillId="5" borderId="22" xfId="0" applyFont="1" applyFill="1" applyBorder="1" applyAlignment="1">
      <alignment horizontal="center"/>
    </xf>
    <xf numFmtId="0" fontId="21" fillId="5" borderId="23" xfId="0" applyFont="1" applyFill="1" applyBorder="1" applyAlignment="1">
      <alignment horizontal="center"/>
    </xf>
    <xf numFmtId="0" fontId="19" fillId="0" borderId="13" xfId="0" applyFont="1" applyBorder="1" applyAlignment="1">
      <alignment vertical="center" wrapText="1"/>
    </xf>
    <xf numFmtId="0" fontId="0" fillId="0" borderId="24" xfId="0" applyBorder="1" applyAlignment="1">
      <alignment vertical="center"/>
    </xf>
    <xf numFmtId="0" fontId="21" fillId="5" borderId="21" xfId="0" applyFont="1" applyFill="1" applyBorder="1" applyAlignment="1">
      <alignment horizontal="left" vertical="center" wrapText="1"/>
    </xf>
    <xf numFmtId="0" fontId="21" fillId="5" borderId="22" xfId="0" applyFont="1" applyFill="1" applyBorder="1" applyAlignment="1">
      <alignment vertical="center" wrapText="1"/>
    </xf>
    <xf numFmtId="0" fontId="21" fillId="5" borderId="23" xfId="0" applyFont="1" applyFill="1" applyBorder="1" applyAlignment="1">
      <alignment vertical="center" wrapText="1"/>
    </xf>
    <xf numFmtId="0" fontId="7" fillId="5" borderId="25" xfId="0" applyFont="1" applyFill="1" applyBorder="1" applyAlignment="1">
      <alignment vertical="center" wrapText="1"/>
    </xf>
    <xf numFmtId="0" fontId="0" fillId="5" borderId="26" xfId="0" applyFill="1" applyBorder="1" applyAlignment="1">
      <alignment vertical="center" wrapText="1"/>
    </xf>
    <xf numFmtId="0" fontId="0" fillId="5" borderId="27" xfId="0" applyFill="1" applyBorder="1" applyAlignment="1">
      <alignment vertical="center" wrapText="1"/>
    </xf>
    <xf numFmtId="0" fontId="0" fillId="5" borderId="28" xfId="0" applyFill="1" applyBorder="1" applyAlignment="1">
      <alignment vertical="center" wrapText="1"/>
    </xf>
    <xf numFmtId="0" fontId="0" fillId="5" borderId="29" xfId="0" applyFill="1" applyBorder="1" applyAlignment="1">
      <alignment vertical="center" wrapText="1"/>
    </xf>
    <xf numFmtId="0" fontId="0" fillId="5" borderId="30" xfId="0" applyFill="1" applyBorder="1" applyAlignment="1">
      <alignment vertical="center" wrapText="1"/>
    </xf>
    <xf numFmtId="168" fontId="17" fillId="0" borderId="0" xfId="0" applyNumberFormat="1" applyFont="1" applyFill="1" applyBorder="1" applyAlignment="1">
      <alignment horizontal="left" wrapText="1"/>
    </xf>
    <xf numFmtId="0" fontId="0" fillId="0" borderId="0" xfId="0" applyAlignment="1">
      <alignment/>
    </xf>
    <xf numFmtId="168" fontId="11" fillId="0" borderId="11" xfId="0" applyNumberFormat="1" applyFont="1" applyFill="1" applyBorder="1" applyAlignment="1">
      <alignment horizontal="center" wrapText="1"/>
    </xf>
    <xf numFmtId="168" fontId="11" fillId="0" borderId="31" xfId="0" applyNumberFormat="1" applyFont="1" applyFill="1" applyBorder="1" applyAlignment="1">
      <alignment horizontal="center" wrapText="1"/>
    </xf>
    <xf numFmtId="0" fontId="0" fillId="0" borderId="19" xfId="0" applyFill="1" applyBorder="1" applyAlignment="1">
      <alignment horizontal="center" wrapText="1"/>
    </xf>
    <xf numFmtId="168" fontId="11" fillId="0" borderId="12" xfId="0" applyNumberFormat="1" applyFont="1" applyFill="1" applyBorder="1" applyAlignment="1">
      <alignment horizontal="center" vertical="center" wrapText="1"/>
    </xf>
    <xf numFmtId="168" fontId="10" fillId="0" borderId="18" xfId="0" applyNumberFormat="1" applyFont="1" applyBorder="1" applyAlignment="1">
      <alignment horizontal="center" vertical="center" wrapText="1"/>
    </xf>
    <xf numFmtId="0" fontId="0" fillId="0" borderId="18" xfId="0" applyBorder="1" applyAlignment="1">
      <alignment/>
    </xf>
    <xf numFmtId="0" fontId="0" fillId="0" borderId="32" xfId="0" applyBorder="1" applyAlignment="1">
      <alignment/>
    </xf>
    <xf numFmtId="168" fontId="11" fillId="0" borderId="19" xfId="0" applyNumberFormat="1" applyFont="1" applyFill="1" applyBorder="1" applyAlignment="1">
      <alignment horizontal="center" wrapText="1"/>
    </xf>
    <xf numFmtId="0" fontId="11" fillId="0" borderId="10" xfId="0" applyFont="1" applyFill="1" applyBorder="1" applyAlignment="1">
      <alignment horizontal="center" vertical="center" wrapText="1"/>
    </xf>
    <xf numFmtId="0" fontId="0" fillId="0" borderId="4" xfId="0" applyBorder="1" applyAlignment="1">
      <alignment/>
    </xf>
    <xf numFmtId="0" fontId="0" fillId="0" borderId="10" xfId="0" applyBorder="1" applyAlignment="1">
      <alignment/>
    </xf>
    <xf numFmtId="0" fontId="11" fillId="0" borderId="12" xfId="0" applyFont="1" applyFill="1" applyBorder="1" applyAlignment="1">
      <alignment horizontal="center" vertical="center" wrapText="1"/>
    </xf>
    <xf numFmtId="0" fontId="0" fillId="0" borderId="17" xfId="0" applyBorder="1" applyAlignment="1">
      <alignment/>
    </xf>
    <xf numFmtId="170" fontId="11" fillId="4" borderId="6" xfId="0" applyNumberFormat="1" applyFont="1" applyFill="1" applyBorder="1" applyAlignment="1">
      <alignment horizontal="center"/>
    </xf>
    <xf numFmtId="170" fontId="0" fillId="4" borderId="6" xfId="0" applyNumberFormat="1" applyFill="1" applyBorder="1" applyAlignment="1">
      <alignment horizontal="center"/>
    </xf>
    <xf numFmtId="0" fontId="11" fillId="0" borderId="33" xfId="0" applyFont="1" applyFill="1" applyBorder="1" applyAlignment="1">
      <alignment horizontal="center" vertical="center" wrapText="1"/>
    </xf>
    <xf numFmtId="0" fontId="11" fillId="0" borderId="11" xfId="0" applyFont="1" applyFill="1" applyBorder="1" applyAlignment="1">
      <alignment horizontal="center" wrapText="1"/>
    </xf>
    <xf numFmtId="0" fontId="0" fillId="0" borderId="31" xfId="0" applyBorder="1" applyAlignment="1">
      <alignment/>
    </xf>
    <xf numFmtId="0" fontId="0" fillId="0" borderId="19" xfId="0" applyBorder="1" applyAlignment="1">
      <alignment/>
    </xf>
    <xf numFmtId="0" fontId="0" fillId="0" borderId="11" xfId="0" applyFill="1" applyBorder="1" applyAlignment="1">
      <alignment horizontal="center" wrapText="1"/>
    </xf>
    <xf numFmtId="168" fontId="10" fillId="2" borderId="33" xfId="0" applyNumberFormat="1" applyFont="1" applyFill="1" applyBorder="1" applyAlignment="1">
      <alignment horizontal="center" wrapText="1"/>
    </xf>
    <xf numFmtId="170" fontId="21" fillId="4" borderId="6" xfId="0" applyNumberFormat="1" applyFont="1" applyFill="1" applyBorder="1" applyAlignment="1">
      <alignment horizontal="center"/>
    </xf>
    <xf numFmtId="0" fontId="11" fillId="0" borderId="12" xfId="0" applyFont="1" applyBorder="1" applyAlignment="1">
      <alignment horizontal="center" wrapText="1"/>
    </xf>
    <xf numFmtId="0" fontId="10" fillId="0" borderId="32" xfId="0" applyFont="1" applyBorder="1" applyAlignment="1">
      <alignment horizontal="center" wrapText="1"/>
    </xf>
    <xf numFmtId="168" fontId="10" fillId="2" borderId="12" xfId="0" applyNumberFormat="1" applyFont="1" applyFill="1" applyBorder="1" applyAlignment="1">
      <alignment horizontal="center" wrapText="1"/>
    </xf>
    <xf numFmtId="168" fontId="11" fillId="6" borderId="6" xfId="0" applyNumberFormat="1" applyFont="1" applyFill="1" applyBorder="1" applyAlignment="1">
      <alignment horizontal="center" vertical="center" wrapText="1"/>
    </xf>
    <xf numFmtId="0" fontId="0" fillId="0" borderId="6" xfId="0" applyBorder="1" applyAlignment="1">
      <alignment/>
    </xf>
    <xf numFmtId="0" fontId="0" fillId="6" borderId="6" xfId="0" applyFill="1" applyBorder="1" applyAlignment="1">
      <alignment vertical="center"/>
    </xf>
    <xf numFmtId="1" fontId="29" fillId="7" borderId="11" xfId="0" applyNumberFormat="1" applyFont="1" applyFill="1" applyBorder="1" applyAlignment="1">
      <alignment horizontal="center" vertical="center" wrapText="1"/>
    </xf>
    <xf numFmtId="0" fontId="0" fillId="0" borderId="19" xfId="0" applyBorder="1" applyAlignment="1">
      <alignment horizontal="center" vertical="center" wrapText="1"/>
    </xf>
    <xf numFmtId="170" fontId="10" fillId="4" borderId="6" xfId="0" applyNumberFormat="1" applyFont="1" applyFill="1" applyBorder="1" applyAlignment="1">
      <alignment horizontal="center"/>
    </xf>
    <xf numFmtId="170" fontId="0" fillId="4" borderId="6" xfId="0" applyNumberFormat="1" applyFont="1" applyFill="1" applyBorder="1" applyAlignment="1">
      <alignment horizontal="center"/>
    </xf>
    <xf numFmtId="170" fontId="21" fillId="4" borderId="11" xfId="0" applyNumberFormat="1" applyFont="1" applyFill="1" applyBorder="1" applyAlignment="1">
      <alignment horizontal="center"/>
    </xf>
    <xf numFmtId="170" fontId="21" fillId="4" borderId="19" xfId="0" applyNumberFormat="1" applyFont="1" applyFill="1" applyBorder="1" applyAlignment="1">
      <alignment horizontal="center"/>
    </xf>
    <xf numFmtId="168" fontId="11" fillId="8" borderId="11" xfId="0" applyNumberFormat="1" applyFont="1" applyFill="1" applyBorder="1" applyAlignment="1">
      <alignment horizontal="center" wrapText="1"/>
    </xf>
    <xf numFmtId="0" fontId="11" fillId="6" borderId="11" xfId="0" applyFont="1" applyFill="1" applyBorder="1" applyAlignment="1">
      <alignment horizontal="center" wrapText="1"/>
    </xf>
    <xf numFmtId="0" fontId="16" fillId="0" borderId="0" xfId="20" applyFont="1" applyAlignment="1" applyProtection="1">
      <alignment wrapText="1"/>
      <protection/>
    </xf>
    <xf numFmtId="0" fontId="16" fillId="0" borderId="0" xfId="20" applyFont="1" applyAlignment="1" applyProtection="1">
      <alignment/>
      <protection/>
    </xf>
    <xf numFmtId="0" fontId="10" fillId="0" borderId="0" xfId="0" applyFont="1" applyAlignment="1">
      <alignment/>
    </xf>
    <xf numFmtId="0" fontId="10" fillId="0" borderId="0" xfId="0" applyFont="1" applyBorder="1" applyAlignment="1">
      <alignment wrapText="1"/>
    </xf>
    <xf numFmtId="0" fontId="10" fillId="0" borderId="9" xfId="0" applyFont="1" applyBorder="1" applyAlignment="1">
      <alignment wrapText="1"/>
    </xf>
    <xf numFmtId="0" fontId="10" fillId="0" borderId="0" xfId="0" applyFont="1" applyAlignment="1">
      <alignment wrapText="1"/>
    </xf>
    <xf numFmtId="0" fontId="11" fillId="0" borderId="0" xfId="0" applyFont="1" applyAlignment="1">
      <alignment/>
    </xf>
    <xf numFmtId="0" fontId="11" fillId="0" borderId="0" xfId="0" applyFont="1" applyAlignment="1">
      <alignment wrapText="1"/>
    </xf>
    <xf numFmtId="0" fontId="30" fillId="0" borderId="0" xfId="0" applyFont="1" applyAlignment="1">
      <alignment/>
    </xf>
    <xf numFmtId="0" fontId="31"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plotbiomass_MacDonald.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1</xdr:col>
      <xdr:colOff>1276350</xdr:colOff>
      <xdr:row>0</xdr:row>
      <xdr:rowOff>352425</xdr:rowOff>
    </xdr:to>
    <xdr:pic>
      <xdr:nvPicPr>
        <xdr:cNvPr id="1" name="Picture 1"/>
        <xdr:cNvPicPr preferRelativeResize="1">
          <a:picLocks noChangeAspect="1"/>
        </xdr:cNvPicPr>
      </xdr:nvPicPr>
      <xdr:blipFill>
        <a:blip r:embed="rId1"/>
        <a:srcRect t="-6250" r="31358" b="37500"/>
        <a:stretch>
          <a:fillRect/>
        </a:stretch>
      </xdr:blipFill>
      <xdr:spPr>
        <a:xfrm>
          <a:off x="38100" y="0"/>
          <a:ext cx="353377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29</xdr:row>
      <xdr:rowOff>104775</xdr:rowOff>
    </xdr:from>
    <xdr:to>
      <xdr:col>1</xdr:col>
      <xdr:colOff>819150</xdr:colOff>
      <xdr:row>44</xdr:row>
      <xdr:rowOff>142875</xdr:rowOff>
    </xdr:to>
    <xdr:pic>
      <xdr:nvPicPr>
        <xdr:cNvPr id="1" name="Picture 2" descr="E:\proj\globe\biomass_calcs\jenkinsallometry\jenkinsfig.jpg"/>
        <xdr:cNvPicPr preferRelativeResize="1">
          <a:picLocks noChangeAspect="1"/>
        </xdr:cNvPicPr>
      </xdr:nvPicPr>
      <xdr:blipFill>
        <a:blip r:embed="rId1"/>
        <a:stretch>
          <a:fillRect/>
        </a:stretch>
      </xdr:blipFill>
      <xdr:spPr>
        <a:xfrm>
          <a:off x="0" y="7181850"/>
          <a:ext cx="2876550" cy="3609975"/>
        </a:xfrm>
        <a:prstGeom prst="rect">
          <a:avLst/>
        </a:prstGeom>
        <a:noFill/>
        <a:ln w="9525" cmpd="sng">
          <a:noFill/>
        </a:ln>
      </xdr:spPr>
    </xdr:pic>
    <xdr:clientData/>
  </xdr:twoCellAnchor>
  <xdr:twoCellAnchor editAs="oneCell">
    <xdr:from>
      <xdr:col>3</xdr:col>
      <xdr:colOff>381000</xdr:colOff>
      <xdr:row>29</xdr:row>
      <xdr:rowOff>57150</xdr:rowOff>
    </xdr:from>
    <xdr:to>
      <xdr:col>13</xdr:col>
      <xdr:colOff>485775</xdr:colOff>
      <xdr:row>45</xdr:row>
      <xdr:rowOff>95250</xdr:rowOff>
    </xdr:to>
    <xdr:pic>
      <xdr:nvPicPr>
        <xdr:cNvPr id="2" name="Picture 3"/>
        <xdr:cNvPicPr preferRelativeResize="1">
          <a:picLocks noChangeAspect="1"/>
        </xdr:cNvPicPr>
      </xdr:nvPicPr>
      <xdr:blipFill>
        <a:blip r:embed="rId2"/>
        <a:stretch>
          <a:fillRect/>
        </a:stretch>
      </xdr:blipFill>
      <xdr:spPr>
        <a:xfrm>
          <a:off x="4200525" y="7134225"/>
          <a:ext cx="7839075" cy="3771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www.fs.fed.us/ne/newtown_square/publications/other_publishers/OCR/ne_2003jenkins01.pdf" TargetMode="External" /><Relationship Id="rId2" Type="http://schemas.openxmlformats.org/officeDocument/2006/relationships/hyperlink" Target="http://www.fs.fed.us/ne/newtown_square/publications/other_publishers/OCR/ne_2003jenkins01.pdf" TargetMode="External" /><Relationship Id="rId3" Type="http://schemas.openxmlformats.org/officeDocument/2006/relationships/hyperlink" Target="http://www.fs.fed.us/ne/newtown_square/publications/other_publishers/OCR/ne_2003jenkins01.pdf" TargetMode="External" /><Relationship Id="rId4" Type="http://schemas.openxmlformats.org/officeDocument/2006/relationships/hyperlink" Target="http://www.fs.fed.us/ne/newtown_square/publications/other_publishers/OCR/ne_2003jenkins01.pdf" TargetMode="External" /><Relationship Id="rId5" Type="http://schemas.openxmlformats.org/officeDocument/2006/relationships/hyperlink" Target="http://www.fs.fed.us/ne/newtown_square/publications/other_publishers/OCR/ne_2003jenkins01.pdf" TargetMode="External" /><Relationship Id="rId6" Type="http://schemas.openxmlformats.org/officeDocument/2006/relationships/hyperlink" Target="http://www.fs.fed.us/ne/newtown_square/publications/other_publishers/OCR/ne_2003jenkins01.pdf" TargetMode="External" /><Relationship Id="rId7" Type="http://schemas.openxmlformats.org/officeDocument/2006/relationships/hyperlink" Target="http://www.fs.fed.us/ne/newtown_square/publications/other_publishers/OCR/ne_2003jenkins01.pdf" TargetMode="External" /><Relationship Id="rId8" Type="http://schemas.openxmlformats.org/officeDocument/2006/relationships/hyperlink" Target="http://www.fs.fed.us/ne/newtown_square/publications/other_publishers/OCR/ne_2003jenkins01.pdf" TargetMode="External" /><Relationship Id="rId9" Type="http://schemas.openxmlformats.org/officeDocument/2006/relationships/hyperlink" Target="http://www.fs.fed.us/ne/newtown_square/publications/other_publishers/OCR/ne_2003jenkins01.pdf" TargetMode="External" /><Relationship Id="rId10" Type="http://schemas.openxmlformats.org/officeDocument/2006/relationships/hyperlink" Target="http://www.fs.fed.us/ne/newtown_square/publications/other_publishers/OCR/ne_2003jenkins01.pdf" TargetMode="External" /><Relationship Id="rId11" Type="http://schemas.openxmlformats.org/officeDocument/2006/relationships/hyperlink" Target="http://www.fs.fed.us/ne/newtown_square/publications/other_publishers/OCR/ne_2003jenkins01.pdf" TargetMode="External" /><Relationship Id="rId12" Type="http://schemas.openxmlformats.org/officeDocument/2006/relationships/hyperlink" Target="http://www.fs.fed.us/ne/newtown_square/publications/other_publishers/OCR/ne_2003jenkins01.pdf" TargetMode="External" /><Relationship Id="rId13" Type="http://schemas.openxmlformats.org/officeDocument/2006/relationships/hyperlink" Target="http://www.fs.fed.us/ne/newtown_square/publications/other_publishers/OCR/ne_2003jenkins01.pdf" TargetMode="External" /><Relationship Id="rId14" Type="http://schemas.openxmlformats.org/officeDocument/2006/relationships/comments" Target="../comments6.xml" /><Relationship Id="rId15" Type="http://schemas.openxmlformats.org/officeDocument/2006/relationships/vmlDrawing" Target="../drawings/vmlDrawing1.vml" /><Relationship Id="rId16"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G16"/>
  <sheetViews>
    <sheetView tabSelected="1" workbookViewId="0" topLeftCell="A1">
      <selection activeCell="B13" sqref="B13"/>
    </sheetView>
  </sheetViews>
  <sheetFormatPr defaultColWidth="11.00390625" defaultRowHeight="30" customHeight="1"/>
  <cols>
    <col min="1" max="1" width="30.125" style="0" customWidth="1"/>
    <col min="2" max="2" width="137.875" style="0" customWidth="1"/>
  </cols>
  <sheetData>
    <row r="1" ht="30" customHeight="1">
      <c r="A1" s="89"/>
    </row>
    <row r="2" ht="30" customHeight="1">
      <c r="B2" s="90" t="s">
        <v>42</v>
      </c>
    </row>
    <row r="3" spans="1:7" s="92" customFormat="1" ht="30" customHeight="1">
      <c r="A3" s="91"/>
      <c r="B3" s="123"/>
      <c r="C3" s="124"/>
      <c r="D3" s="124"/>
      <c r="E3" s="124"/>
      <c r="F3" s="124"/>
      <c r="G3" s="124"/>
    </row>
    <row r="4" spans="1:2" s="92" customFormat="1" ht="45" customHeight="1">
      <c r="A4" s="93" t="s">
        <v>101</v>
      </c>
      <c r="B4" s="125" t="s">
        <v>10</v>
      </c>
    </row>
    <row r="5" spans="1:2" s="92" customFormat="1" ht="30" customHeight="1">
      <c r="A5" s="93"/>
      <c r="B5" s="125"/>
    </row>
    <row r="6" spans="1:2" s="92" customFormat="1" ht="30" customHeight="1">
      <c r="A6" s="93"/>
      <c r="B6" s="95"/>
    </row>
    <row r="7" spans="1:2" s="92" customFormat="1" ht="51" customHeight="1">
      <c r="A7" s="93" t="s">
        <v>26</v>
      </c>
      <c r="B7" s="94" t="s">
        <v>7</v>
      </c>
    </row>
    <row r="8" spans="1:2" s="92" customFormat="1" ht="30.75" customHeight="1">
      <c r="A8" s="93"/>
      <c r="B8" s="94" t="s">
        <v>4</v>
      </c>
    </row>
    <row r="9" spans="1:2" s="92" customFormat="1" ht="30" customHeight="1">
      <c r="A9" s="93"/>
      <c r="B9" s="125" t="s">
        <v>48</v>
      </c>
    </row>
    <row r="10" spans="1:2" s="92" customFormat="1" ht="30" customHeight="1">
      <c r="A10" s="93"/>
      <c r="B10" s="126"/>
    </row>
    <row r="11" spans="1:2" s="92" customFormat="1" ht="30" customHeight="1">
      <c r="A11" s="93"/>
      <c r="B11" s="126"/>
    </row>
    <row r="12" spans="1:2" s="92" customFormat="1" ht="30" customHeight="1">
      <c r="A12" s="93"/>
      <c r="B12" s="107" t="s">
        <v>93</v>
      </c>
    </row>
    <row r="13" spans="1:2" s="92" customFormat="1" ht="30" customHeight="1">
      <c r="A13" s="93"/>
      <c r="B13" s="94"/>
    </row>
    <row r="14" spans="1:2" s="92" customFormat="1" ht="30" customHeight="1">
      <c r="A14" s="188" t="s">
        <v>2</v>
      </c>
      <c r="B14" s="187"/>
    </row>
    <row r="15" spans="1:2" s="92" customFormat="1" ht="30" customHeight="1">
      <c r="A15" s="96"/>
      <c r="B15" s="94"/>
    </row>
    <row r="16" s="92" customFormat="1" ht="30" customHeight="1">
      <c r="B16" s="94"/>
    </row>
  </sheetData>
  <mergeCells count="3">
    <mergeCell ref="B3:G3"/>
    <mergeCell ref="B4:B5"/>
    <mergeCell ref="B9:B11"/>
  </mergeCells>
  <printOptions/>
  <pageMargins left="0.75" right="0.75" top="1" bottom="1" header="0.5" footer="0.5"/>
  <pageSetup orientation="portrait" paperSize="9"/>
  <headerFooter alignWithMargins="0">
    <oddFooter>&amp;L&amp;"Arial,Regular"&amp;11GLOBE&amp;"System Font,Regular"&amp;6Ⓡ&amp;"Arial,Regular"&amp;11 2017&amp;C&amp;"Arial,Regular"&amp;11Data Analysis NPP&amp;R&amp;"Arial,Regular"&amp;11Biosphere</oddFooter>
  </headerFooter>
  <drawing r:id="rId1"/>
</worksheet>
</file>

<file path=xl/worksheets/sheet2.xml><?xml version="1.0" encoding="utf-8"?>
<worksheet xmlns="http://schemas.openxmlformats.org/spreadsheetml/2006/main" xmlns:r="http://schemas.openxmlformats.org/officeDocument/2006/relationships">
  <dimension ref="A1:E10"/>
  <sheetViews>
    <sheetView workbookViewId="0" topLeftCell="A1">
      <selection activeCell="A12" sqref="A12"/>
    </sheetView>
  </sheetViews>
  <sheetFormatPr defaultColWidth="7.625" defaultRowHeight="12.75"/>
  <cols>
    <col min="1" max="1" width="81.75390625" style="48" customWidth="1"/>
    <col min="2" max="4" width="7.625" style="48" customWidth="1"/>
    <col min="5" max="5" width="17.625" style="48" customWidth="1"/>
    <col min="6" max="16384" width="7.625" style="48" customWidth="1"/>
  </cols>
  <sheetData>
    <row r="1" ht="18">
      <c r="A1" s="47" t="s">
        <v>56</v>
      </c>
    </row>
    <row r="2" spans="1:5" ht="18">
      <c r="A2" s="49"/>
      <c r="B2" s="49"/>
      <c r="C2" s="49"/>
      <c r="D2" s="49"/>
      <c r="E2" s="49"/>
    </row>
    <row r="3" spans="1:5" s="52" customFormat="1" ht="87" customHeight="1">
      <c r="A3" s="50" t="s">
        <v>0</v>
      </c>
      <c r="B3" s="51"/>
      <c r="C3" s="51"/>
      <c r="D3" s="51"/>
      <c r="E3" s="51"/>
    </row>
    <row r="4" spans="1:5" ht="18">
      <c r="A4" s="49"/>
      <c r="B4" s="49"/>
      <c r="C4" s="49"/>
      <c r="D4" s="49"/>
      <c r="E4" s="49"/>
    </row>
    <row r="5" spans="1:5" ht="18">
      <c r="A5" s="49"/>
      <c r="B5" s="49"/>
      <c r="C5" s="49"/>
      <c r="D5" s="49"/>
      <c r="E5" s="49"/>
    </row>
    <row r="6" spans="1:5" ht="18">
      <c r="A6" s="53" t="s">
        <v>77</v>
      </c>
      <c r="B6" s="54"/>
      <c r="C6" s="54"/>
      <c r="D6" s="51"/>
      <c r="E6" s="51"/>
    </row>
    <row r="7" spans="1:5" ht="18">
      <c r="A7" s="53" t="s">
        <v>34</v>
      </c>
      <c r="B7" s="54"/>
      <c r="C7" s="51"/>
      <c r="D7" s="51"/>
      <c r="E7" s="51"/>
    </row>
    <row r="8" spans="1:5" ht="69.75" customHeight="1">
      <c r="A8" s="55" t="s">
        <v>17</v>
      </c>
      <c r="B8" s="54"/>
      <c r="C8" s="51"/>
      <c r="D8" s="51"/>
      <c r="E8" s="51"/>
    </row>
    <row r="9" spans="1:5" ht="18.75" thickBot="1">
      <c r="A9" s="49"/>
      <c r="B9" s="49"/>
      <c r="C9" s="49"/>
      <c r="D9" s="49"/>
      <c r="E9" s="49"/>
    </row>
    <row r="10" spans="1:5" s="52" customFormat="1" ht="18.75" thickBot="1">
      <c r="A10" s="51" t="s">
        <v>18</v>
      </c>
      <c r="B10" s="56">
        <f>IF(B6&gt;0,B6*C6,IF(B7&gt;0,3.14*B7*B7,IF(B8&gt;0,B8,0)))</f>
        <v>0</v>
      </c>
      <c r="C10" s="51"/>
      <c r="D10" s="51"/>
      <c r="E10" s="51"/>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S194"/>
  <sheetViews>
    <sheetView workbookViewId="0" topLeftCell="A1">
      <selection activeCell="A5" sqref="A5:G5"/>
    </sheetView>
  </sheetViews>
  <sheetFormatPr defaultColWidth="11.00390625" defaultRowHeight="24.75" customHeight="1"/>
  <cols>
    <col min="1" max="1" width="6.00390625" style="2" customWidth="1"/>
    <col min="2" max="2" width="14.375" style="2" customWidth="1"/>
    <col min="3" max="4" width="11.125" style="2" customWidth="1"/>
    <col min="5" max="7" width="9.25390625" style="2" customWidth="1"/>
    <col min="8" max="8" width="6.875" style="2" customWidth="1"/>
    <col min="9" max="9" width="14.375" style="2" customWidth="1"/>
    <col min="10" max="10" width="13.375" style="2" customWidth="1"/>
    <col min="11" max="11" width="12.00390625" style="2" customWidth="1"/>
    <col min="12" max="12" width="6.75390625" style="2" customWidth="1"/>
    <col min="13" max="13" width="13.25390625" style="2" customWidth="1"/>
    <col min="14" max="14" width="13.625" style="2" customWidth="1"/>
    <col min="15" max="15" width="13.875" style="2" customWidth="1"/>
    <col min="16" max="16384" width="11.00390625" style="2" customWidth="1"/>
  </cols>
  <sheetData>
    <row r="1" spans="1:19" ht="24" customHeight="1">
      <c r="A1" s="1"/>
      <c r="B1" s="58" t="s">
        <v>74</v>
      </c>
      <c r="C1" s="59"/>
      <c r="D1" s="6"/>
      <c r="E1" s="60" t="s">
        <v>82</v>
      </c>
      <c r="F1" s="71"/>
      <c r="G1" s="71"/>
      <c r="H1" s="72"/>
      <c r="I1" s="73"/>
      <c r="K1" s="3"/>
      <c r="L1" s="3"/>
      <c r="M1" s="3"/>
      <c r="N1" s="3"/>
      <c r="O1" s="3"/>
      <c r="P1" s="3"/>
      <c r="Q1" s="3"/>
      <c r="R1" s="3"/>
      <c r="S1" s="3"/>
    </row>
    <row r="2" spans="1:8" ht="22.5" customHeight="1">
      <c r="A2" s="5"/>
      <c r="B2" s="58" t="s">
        <v>58</v>
      </c>
      <c r="C2" s="61"/>
      <c r="D2" s="62"/>
      <c r="E2" s="61"/>
      <c r="F2" s="63"/>
      <c r="G2" s="63"/>
      <c r="H2" s="57"/>
    </row>
    <row r="3" spans="1:8" ht="18">
      <c r="A3" s="25"/>
      <c r="B3" s="58"/>
      <c r="C3" s="63" t="s">
        <v>59</v>
      </c>
      <c r="D3" s="64" t="s">
        <v>60</v>
      </c>
      <c r="E3" s="64" t="s">
        <v>57</v>
      </c>
      <c r="F3" s="64"/>
      <c r="G3" s="64"/>
      <c r="H3" s="57"/>
    </row>
    <row r="4" spans="1:8" ht="18">
      <c r="A4" s="25"/>
      <c r="B4" s="58"/>
      <c r="C4" s="63"/>
      <c r="D4" s="64"/>
      <c r="E4" s="64"/>
      <c r="F4" s="64"/>
      <c r="G4" s="64"/>
      <c r="H4" s="57"/>
    </row>
    <row r="5" spans="1:15" ht="52.5" customHeight="1">
      <c r="A5" s="127" t="s">
        <v>9</v>
      </c>
      <c r="B5" s="128"/>
      <c r="C5" s="128"/>
      <c r="D5" s="128"/>
      <c r="E5" s="128"/>
      <c r="F5" s="128"/>
      <c r="G5" s="129"/>
      <c r="H5" s="69"/>
      <c r="I5" s="132" t="s">
        <v>94</v>
      </c>
      <c r="J5" s="133"/>
      <c r="K5" s="134"/>
      <c r="L5" s="70"/>
      <c r="M5" s="111"/>
      <c r="N5" s="111"/>
      <c r="O5" s="111"/>
    </row>
    <row r="6" spans="1:8" ht="21" customHeight="1" thickBot="1">
      <c r="A6" s="7"/>
      <c r="B6" s="1"/>
      <c r="C6" s="1"/>
      <c r="D6" s="1"/>
      <c r="E6" s="1"/>
      <c r="F6" s="1"/>
      <c r="G6" s="1"/>
      <c r="H6" s="1"/>
    </row>
    <row r="7" spans="1:15" ht="34.5" customHeight="1" thickBot="1">
      <c r="A7" s="7"/>
      <c r="C7" s="8" t="s">
        <v>54</v>
      </c>
      <c r="D7" s="8" t="s">
        <v>55</v>
      </c>
      <c r="E7" s="8" t="s">
        <v>55</v>
      </c>
      <c r="F7" s="8" t="s">
        <v>55</v>
      </c>
      <c r="G7" s="8" t="s">
        <v>73</v>
      </c>
      <c r="H7" s="9"/>
      <c r="J7" s="130" t="s">
        <v>8</v>
      </c>
      <c r="K7" s="130" t="s">
        <v>80</v>
      </c>
      <c r="N7" s="112"/>
      <c r="O7" s="112"/>
    </row>
    <row r="8" spans="2:15" ht="24.75" customHeight="1" thickBot="1">
      <c r="B8" s="4" t="s">
        <v>24</v>
      </c>
      <c r="C8" s="121"/>
      <c r="D8" s="121"/>
      <c r="E8" s="121"/>
      <c r="F8" s="121"/>
      <c r="G8" s="121"/>
      <c r="H8" s="10"/>
      <c r="I8" s="68" t="s">
        <v>25</v>
      </c>
      <c r="J8" s="131"/>
      <c r="K8" s="131"/>
      <c r="M8" s="10"/>
      <c r="N8" s="113"/>
      <c r="O8" s="113"/>
    </row>
    <row r="9" spans="1:15" ht="33.75" customHeight="1" thickBot="1">
      <c r="A9" s="12" t="s">
        <v>31</v>
      </c>
      <c r="B9" s="13" t="s">
        <v>32</v>
      </c>
      <c r="C9" s="13" t="s">
        <v>35</v>
      </c>
      <c r="D9" s="13" t="s">
        <v>35</v>
      </c>
      <c r="E9" s="14" t="s">
        <v>35</v>
      </c>
      <c r="F9" s="14" t="s">
        <v>35</v>
      </c>
      <c r="G9" s="74" t="s">
        <v>35</v>
      </c>
      <c r="H9" s="15"/>
      <c r="I9" s="65"/>
      <c r="J9" s="66"/>
      <c r="K9" s="20"/>
      <c r="M9" s="108"/>
      <c r="N9" s="109"/>
      <c r="O9" s="11"/>
    </row>
    <row r="10" spans="1:15" ht="18">
      <c r="A10" s="16">
        <v>101</v>
      </c>
      <c r="B10" s="17"/>
      <c r="C10" s="18"/>
      <c r="D10" s="19"/>
      <c r="E10" s="20"/>
      <c r="F10" s="20"/>
      <c r="G10" s="23"/>
      <c r="H10" s="11"/>
      <c r="I10" s="22"/>
      <c r="J10" s="66"/>
      <c r="K10" s="22"/>
      <c r="L10" s="11"/>
      <c r="M10" s="11"/>
      <c r="N10" s="109"/>
      <c r="O10" s="11"/>
    </row>
    <row r="11" spans="1:14" ht="18">
      <c r="A11" s="16">
        <v>102</v>
      </c>
      <c r="B11" s="17"/>
      <c r="C11" s="18"/>
      <c r="D11" s="21"/>
      <c r="E11" s="22"/>
      <c r="F11" s="22"/>
      <c r="G11" s="23"/>
      <c r="H11" s="11"/>
      <c r="I11" s="22"/>
      <c r="J11" s="66"/>
      <c r="K11" s="23"/>
      <c r="M11" s="11"/>
      <c r="N11" s="109"/>
    </row>
    <row r="12" spans="1:14" ht="18">
      <c r="A12" s="16">
        <v>103</v>
      </c>
      <c r="B12" s="17"/>
      <c r="C12" s="18"/>
      <c r="D12" s="21"/>
      <c r="E12" s="22"/>
      <c r="F12" s="22"/>
      <c r="G12" s="23"/>
      <c r="H12" s="11"/>
      <c r="I12" s="22"/>
      <c r="J12" s="66"/>
      <c r="K12" s="23"/>
      <c r="M12" s="11"/>
      <c r="N12" s="109"/>
    </row>
    <row r="13" spans="1:14" ht="18">
      <c r="A13" s="16">
        <v>104</v>
      </c>
      <c r="B13" s="17"/>
      <c r="C13" s="18"/>
      <c r="D13" s="21"/>
      <c r="E13" s="22"/>
      <c r="F13" s="22"/>
      <c r="G13" s="23"/>
      <c r="H13" s="11"/>
      <c r="I13" s="22"/>
      <c r="J13" s="67"/>
      <c r="K13" s="23"/>
      <c r="M13" s="11"/>
      <c r="N13" s="110"/>
    </row>
    <row r="14" spans="1:8" ht="18">
      <c r="A14" s="16">
        <v>105</v>
      </c>
      <c r="B14" s="17"/>
      <c r="C14" s="18"/>
      <c r="D14" s="21"/>
      <c r="E14" s="22"/>
      <c r="F14" s="22"/>
      <c r="G14" s="23"/>
      <c r="H14" s="11"/>
    </row>
    <row r="15" spans="1:10" ht="18">
      <c r="A15" s="18">
        <v>107</v>
      </c>
      <c r="B15" s="17"/>
      <c r="C15" s="18"/>
      <c r="D15" s="21"/>
      <c r="E15" s="22"/>
      <c r="F15" s="22"/>
      <c r="G15" s="23"/>
      <c r="H15" s="11"/>
      <c r="I15" s="135" t="s">
        <v>65</v>
      </c>
      <c r="J15" s="136"/>
    </row>
    <row r="16" spans="1:10" ht="18">
      <c r="A16" s="18">
        <v>108</v>
      </c>
      <c r="B16" s="17"/>
      <c r="C16" s="18"/>
      <c r="D16" s="21"/>
      <c r="E16" s="22"/>
      <c r="F16" s="22"/>
      <c r="G16" s="23"/>
      <c r="H16" s="11"/>
      <c r="I16" s="137"/>
      <c r="J16" s="138"/>
    </row>
    <row r="17" spans="1:10" ht="18">
      <c r="A17" s="16">
        <v>109</v>
      </c>
      <c r="B17" s="17"/>
      <c r="C17" s="18"/>
      <c r="D17" s="23"/>
      <c r="E17" s="23"/>
      <c r="F17" s="23"/>
      <c r="G17" s="23"/>
      <c r="I17" s="139"/>
      <c r="J17" s="140"/>
    </row>
    <row r="18" spans="1:10" ht="18">
      <c r="A18" s="18">
        <v>110</v>
      </c>
      <c r="B18" s="17"/>
      <c r="C18" s="18"/>
      <c r="D18" s="24"/>
      <c r="E18" s="23"/>
      <c r="F18" s="23"/>
      <c r="G18" s="23"/>
      <c r="J18" s="11"/>
    </row>
    <row r="19" spans="1:9" ht="18">
      <c r="A19" s="16">
        <v>111</v>
      </c>
      <c r="B19" s="17"/>
      <c r="C19" s="18"/>
      <c r="D19" s="21"/>
      <c r="E19" s="22"/>
      <c r="F19" s="22"/>
      <c r="G19" s="23"/>
      <c r="H19" s="11"/>
      <c r="I19" s="11"/>
    </row>
    <row r="20" spans="1:9" ht="18">
      <c r="A20" s="16">
        <v>112</v>
      </c>
      <c r="B20" s="17"/>
      <c r="C20" s="18"/>
      <c r="D20" s="21"/>
      <c r="E20" s="22"/>
      <c r="F20" s="22"/>
      <c r="G20" s="23"/>
      <c r="H20" s="11"/>
      <c r="I20" s="11"/>
    </row>
    <row r="21" spans="1:10" ht="18">
      <c r="A21" s="16">
        <v>114</v>
      </c>
      <c r="B21" s="17"/>
      <c r="C21" s="18"/>
      <c r="D21" s="21"/>
      <c r="E21" s="22"/>
      <c r="F21" s="22"/>
      <c r="G21" s="23"/>
      <c r="H21" s="11"/>
      <c r="I21" s="11"/>
      <c r="J21" s="11"/>
    </row>
    <row r="22" spans="1:10" ht="18">
      <c r="A22" s="16">
        <v>115</v>
      </c>
      <c r="B22" s="17"/>
      <c r="C22" s="18"/>
      <c r="D22" s="21"/>
      <c r="E22" s="22"/>
      <c r="F22" s="22"/>
      <c r="G22" s="23"/>
      <c r="H22" s="11"/>
      <c r="I22" s="11"/>
      <c r="J22" s="11"/>
    </row>
    <row r="23" spans="1:10" ht="18">
      <c r="A23" s="16">
        <v>116</v>
      </c>
      <c r="B23" s="17"/>
      <c r="C23" s="18"/>
      <c r="D23" s="21"/>
      <c r="E23" s="22"/>
      <c r="F23" s="22"/>
      <c r="G23" s="23"/>
      <c r="H23" s="11"/>
      <c r="I23" s="11"/>
      <c r="J23" s="11"/>
    </row>
    <row r="24" spans="1:10" ht="18">
      <c r="A24" s="16">
        <v>117</v>
      </c>
      <c r="B24" s="17"/>
      <c r="C24" s="18"/>
      <c r="D24" s="21"/>
      <c r="E24" s="21"/>
      <c r="F24" s="21"/>
      <c r="G24" s="23"/>
      <c r="H24" s="25"/>
      <c r="I24" s="25"/>
      <c r="J24" s="11"/>
    </row>
    <row r="25" spans="1:11" ht="18">
      <c r="A25" s="16">
        <v>118</v>
      </c>
      <c r="B25" s="17"/>
      <c r="C25" s="18"/>
      <c r="D25" s="21"/>
      <c r="E25" s="21"/>
      <c r="F25" s="21"/>
      <c r="G25" s="23"/>
      <c r="H25" s="25"/>
      <c r="I25" s="25"/>
      <c r="J25" s="26"/>
      <c r="K25" s="11"/>
    </row>
    <row r="26" spans="1:11" ht="18">
      <c r="A26" s="16">
        <v>119</v>
      </c>
      <c r="B26" s="17"/>
      <c r="C26" s="18"/>
      <c r="D26" s="21"/>
      <c r="E26" s="21"/>
      <c r="F26" s="21"/>
      <c r="G26" s="23"/>
      <c r="H26" s="25"/>
      <c r="I26" s="25"/>
      <c r="J26" s="11"/>
      <c r="K26" s="11"/>
    </row>
    <row r="27" spans="1:11" ht="18">
      <c r="A27" s="16">
        <v>120</v>
      </c>
      <c r="B27" s="17"/>
      <c r="C27" s="18"/>
      <c r="D27" s="21"/>
      <c r="E27" s="21"/>
      <c r="F27" s="21"/>
      <c r="G27" s="23"/>
      <c r="H27" s="25"/>
      <c r="I27" s="25"/>
      <c r="J27" s="11"/>
      <c r="K27" s="11"/>
    </row>
    <row r="28" spans="1:11" ht="18">
      <c r="A28" s="16">
        <v>121</v>
      </c>
      <c r="B28" s="17"/>
      <c r="C28" s="18"/>
      <c r="D28" s="21"/>
      <c r="E28" s="21"/>
      <c r="F28" s="21"/>
      <c r="G28" s="23"/>
      <c r="H28" s="25"/>
      <c r="I28" s="25"/>
      <c r="J28" s="11"/>
      <c r="K28" s="11"/>
    </row>
    <row r="29" spans="1:11" ht="18">
      <c r="A29" s="16">
        <v>122</v>
      </c>
      <c r="B29" s="17"/>
      <c r="C29" s="18"/>
      <c r="D29" s="21"/>
      <c r="E29" s="21"/>
      <c r="F29" s="21"/>
      <c r="G29" s="23"/>
      <c r="H29" s="25"/>
      <c r="I29" s="25"/>
      <c r="J29" s="11"/>
      <c r="K29" s="11"/>
    </row>
    <row r="30" spans="1:11" ht="18">
      <c r="A30" s="16">
        <v>123</v>
      </c>
      <c r="B30" s="17"/>
      <c r="C30" s="18"/>
      <c r="D30" s="21"/>
      <c r="E30" s="21"/>
      <c r="F30" s="21"/>
      <c r="G30" s="23"/>
      <c r="H30" s="25"/>
      <c r="I30" s="25"/>
      <c r="J30" s="11"/>
      <c r="K30" s="11"/>
    </row>
    <row r="31" spans="1:11" ht="18">
      <c r="A31" s="16">
        <v>124</v>
      </c>
      <c r="B31" s="17"/>
      <c r="C31" s="18"/>
      <c r="D31" s="21"/>
      <c r="E31" s="21"/>
      <c r="F31" s="21"/>
      <c r="G31" s="23"/>
      <c r="H31" s="25"/>
      <c r="I31" s="25"/>
      <c r="J31" s="11"/>
      <c r="K31" s="11"/>
    </row>
    <row r="32" spans="1:11" ht="18">
      <c r="A32" s="16">
        <v>125</v>
      </c>
      <c r="B32" s="17"/>
      <c r="C32" s="18"/>
      <c r="D32" s="21"/>
      <c r="E32" s="21"/>
      <c r="F32" s="21"/>
      <c r="G32" s="23"/>
      <c r="H32" s="25"/>
      <c r="I32" s="25"/>
      <c r="J32" s="11"/>
      <c r="K32" s="11"/>
    </row>
    <row r="33" spans="1:11" ht="18">
      <c r="A33" s="16">
        <v>126</v>
      </c>
      <c r="B33" s="17"/>
      <c r="C33" s="18"/>
      <c r="D33" s="21"/>
      <c r="E33" s="21"/>
      <c r="F33" s="21"/>
      <c r="G33" s="23"/>
      <c r="H33" s="25"/>
      <c r="I33" s="25"/>
      <c r="J33" s="11"/>
      <c r="K33" s="11"/>
    </row>
    <row r="34" spans="1:11" ht="18">
      <c r="A34" s="16">
        <v>127</v>
      </c>
      <c r="B34" s="17"/>
      <c r="C34" s="18"/>
      <c r="D34" s="21"/>
      <c r="E34" s="21"/>
      <c r="F34" s="21"/>
      <c r="G34" s="23"/>
      <c r="H34" s="25"/>
      <c r="I34" s="25"/>
      <c r="J34" s="11"/>
      <c r="K34" s="11"/>
    </row>
    <row r="35" spans="1:11" ht="18">
      <c r="A35" s="16">
        <v>128</v>
      </c>
      <c r="B35" s="17"/>
      <c r="C35" s="18"/>
      <c r="D35" s="21"/>
      <c r="E35" s="21"/>
      <c r="F35" s="21"/>
      <c r="G35" s="23"/>
      <c r="H35" s="25"/>
      <c r="I35" s="25"/>
      <c r="J35" s="11"/>
      <c r="K35" s="11"/>
    </row>
    <row r="36" spans="1:11" ht="18">
      <c r="A36" s="16">
        <v>129</v>
      </c>
      <c r="B36" s="17"/>
      <c r="C36" s="18"/>
      <c r="D36" s="21"/>
      <c r="E36" s="21"/>
      <c r="F36" s="21"/>
      <c r="G36" s="23"/>
      <c r="H36" s="25"/>
      <c r="I36" s="25"/>
      <c r="J36" s="11"/>
      <c r="K36" s="11"/>
    </row>
    <row r="37" spans="1:11" ht="18">
      <c r="A37" s="16">
        <v>130</v>
      </c>
      <c r="B37" s="17"/>
      <c r="C37" s="18"/>
      <c r="D37" s="21"/>
      <c r="E37" s="21"/>
      <c r="F37" s="21"/>
      <c r="G37" s="23"/>
      <c r="H37" s="25"/>
      <c r="I37" s="25"/>
      <c r="J37" s="11"/>
      <c r="K37" s="11"/>
    </row>
    <row r="38" spans="1:11" ht="18">
      <c r="A38" s="16">
        <v>131</v>
      </c>
      <c r="B38" s="17"/>
      <c r="C38" s="18"/>
      <c r="D38" s="21"/>
      <c r="E38" s="21"/>
      <c r="F38" s="21"/>
      <c r="G38" s="23"/>
      <c r="H38" s="25"/>
      <c r="I38" s="25"/>
      <c r="J38" s="11"/>
      <c r="K38" s="11"/>
    </row>
    <row r="39" spans="1:11" ht="18">
      <c r="A39" s="18">
        <v>132</v>
      </c>
      <c r="B39" s="17"/>
      <c r="C39" s="18"/>
      <c r="D39" s="21"/>
      <c r="E39" s="21"/>
      <c r="F39" s="21"/>
      <c r="G39" s="23"/>
      <c r="H39" s="25"/>
      <c r="I39" s="25"/>
      <c r="J39" s="11"/>
      <c r="K39" s="11"/>
    </row>
    <row r="40" spans="1:11" ht="18">
      <c r="A40" s="18">
        <v>133</v>
      </c>
      <c r="B40" s="17"/>
      <c r="C40" s="18"/>
      <c r="D40" s="21"/>
      <c r="E40" s="21"/>
      <c r="F40" s="21"/>
      <c r="G40" s="23"/>
      <c r="H40" s="25"/>
      <c r="I40" s="25"/>
      <c r="J40" s="11"/>
      <c r="K40" s="11"/>
    </row>
    <row r="41" spans="1:11" ht="18">
      <c r="A41" s="18">
        <v>134</v>
      </c>
      <c r="B41" s="17"/>
      <c r="C41" s="18"/>
      <c r="D41" s="21"/>
      <c r="E41" s="21"/>
      <c r="F41" s="21"/>
      <c r="G41" s="23"/>
      <c r="H41" s="25"/>
      <c r="I41" s="25"/>
      <c r="J41" s="11"/>
      <c r="K41" s="11"/>
    </row>
    <row r="42" spans="1:11" ht="18">
      <c r="A42" s="18">
        <v>135</v>
      </c>
      <c r="B42" s="17"/>
      <c r="C42" s="18"/>
      <c r="D42" s="21"/>
      <c r="E42" s="21"/>
      <c r="F42" s="21"/>
      <c r="G42" s="23"/>
      <c r="H42" s="25"/>
      <c r="I42" s="25"/>
      <c r="J42" s="11"/>
      <c r="K42" s="11"/>
    </row>
    <row r="43" spans="1:11" ht="18">
      <c r="A43" s="18">
        <v>136</v>
      </c>
      <c r="B43" s="17"/>
      <c r="C43" s="18"/>
      <c r="D43" s="21"/>
      <c r="E43" s="21"/>
      <c r="F43" s="21"/>
      <c r="G43" s="23"/>
      <c r="H43" s="25"/>
      <c r="I43" s="25"/>
      <c r="J43" s="11"/>
      <c r="K43" s="11"/>
    </row>
    <row r="44" spans="1:11" ht="18">
      <c r="A44" s="18">
        <v>137</v>
      </c>
      <c r="B44" s="17"/>
      <c r="C44" s="18"/>
      <c r="D44" s="21"/>
      <c r="E44" s="21"/>
      <c r="F44" s="21"/>
      <c r="G44" s="23"/>
      <c r="H44" s="25"/>
      <c r="I44" s="25"/>
      <c r="J44" s="11"/>
      <c r="K44" s="11"/>
    </row>
    <row r="45" spans="1:11" ht="18">
      <c r="A45" s="18">
        <v>138</v>
      </c>
      <c r="B45" s="17"/>
      <c r="C45" s="18"/>
      <c r="D45" s="21"/>
      <c r="E45" s="21"/>
      <c r="F45" s="21"/>
      <c r="G45" s="23"/>
      <c r="H45" s="25"/>
      <c r="I45" s="25"/>
      <c r="J45" s="11"/>
      <c r="K45" s="11"/>
    </row>
    <row r="46" spans="1:11" ht="18">
      <c r="A46" s="18">
        <v>139</v>
      </c>
      <c r="B46" s="17"/>
      <c r="C46" s="18"/>
      <c r="D46" s="21"/>
      <c r="E46" s="21"/>
      <c r="F46" s="21"/>
      <c r="G46" s="23"/>
      <c r="H46" s="25"/>
      <c r="I46" s="25"/>
      <c r="J46" s="11"/>
      <c r="K46" s="11"/>
    </row>
    <row r="47" spans="1:11" ht="18">
      <c r="A47" s="18">
        <v>140</v>
      </c>
      <c r="B47" s="17"/>
      <c r="C47" s="18"/>
      <c r="D47" s="21"/>
      <c r="E47" s="21"/>
      <c r="F47" s="21"/>
      <c r="G47" s="23"/>
      <c r="H47" s="25"/>
      <c r="I47" s="25"/>
      <c r="J47" s="11"/>
      <c r="K47" s="11"/>
    </row>
    <row r="48" spans="1:11" ht="18">
      <c r="A48" s="18">
        <v>141</v>
      </c>
      <c r="B48" s="17"/>
      <c r="C48" s="18"/>
      <c r="D48" s="21"/>
      <c r="E48" s="21"/>
      <c r="F48" s="21"/>
      <c r="G48" s="23"/>
      <c r="H48" s="25"/>
      <c r="I48" s="25"/>
      <c r="J48" s="11"/>
      <c r="K48" s="11"/>
    </row>
    <row r="49" spans="1:11" ht="18">
      <c r="A49" s="18">
        <v>142</v>
      </c>
      <c r="B49" s="17"/>
      <c r="C49" s="18"/>
      <c r="D49" s="21"/>
      <c r="E49" s="21"/>
      <c r="F49" s="21"/>
      <c r="G49" s="23"/>
      <c r="H49" s="25"/>
      <c r="I49" s="25"/>
      <c r="J49" s="11"/>
      <c r="K49" s="11"/>
    </row>
    <row r="50" spans="1:11" ht="18">
      <c r="A50" s="18">
        <v>143</v>
      </c>
      <c r="B50" s="17"/>
      <c r="C50" s="18"/>
      <c r="D50" s="21"/>
      <c r="E50" s="21"/>
      <c r="F50" s="21"/>
      <c r="G50" s="23"/>
      <c r="H50" s="25"/>
      <c r="I50" s="25"/>
      <c r="J50" s="11"/>
      <c r="K50" s="11"/>
    </row>
    <row r="51" spans="1:11" ht="18">
      <c r="A51" s="18">
        <v>144</v>
      </c>
      <c r="B51" s="17"/>
      <c r="C51" s="18"/>
      <c r="D51" s="21"/>
      <c r="E51" s="21"/>
      <c r="F51" s="21"/>
      <c r="G51" s="23"/>
      <c r="H51" s="25"/>
      <c r="I51" s="25"/>
      <c r="J51" s="11"/>
      <c r="K51" s="11"/>
    </row>
    <row r="52" spans="1:11" ht="18">
      <c r="A52" s="18">
        <v>145</v>
      </c>
      <c r="B52" s="17"/>
      <c r="C52" s="18"/>
      <c r="D52" s="21"/>
      <c r="E52" s="21"/>
      <c r="F52" s="21"/>
      <c r="G52" s="23"/>
      <c r="H52" s="25"/>
      <c r="I52" s="25"/>
      <c r="J52" s="11"/>
      <c r="K52" s="11"/>
    </row>
    <row r="53" spans="1:10" ht="18">
      <c r="A53" s="18">
        <v>146</v>
      </c>
      <c r="B53" s="17"/>
      <c r="C53" s="18"/>
      <c r="D53" s="21"/>
      <c r="E53" s="21"/>
      <c r="F53" s="21"/>
      <c r="G53" s="23"/>
      <c r="H53" s="25"/>
      <c r="I53" s="25"/>
      <c r="J53" s="11"/>
    </row>
    <row r="54" spans="1:9" ht="18">
      <c r="A54" s="18">
        <v>147</v>
      </c>
      <c r="B54" s="17"/>
      <c r="C54" s="18"/>
      <c r="D54" s="21"/>
      <c r="E54" s="21"/>
      <c r="F54" s="21"/>
      <c r="G54" s="23"/>
      <c r="H54" s="25"/>
      <c r="I54" s="25"/>
    </row>
    <row r="55" spans="1:9" ht="18">
      <c r="A55" s="18">
        <v>148</v>
      </c>
      <c r="B55" s="17"/>
      <c r="C55" s="18"/>
      <c r="D55" s="21"/>
      <c r="E55" s="21"/>
      <c r="F55" s="21"/>
      <c r="G55" s="23"/>
      <c r="H55" s="25"/>
      <c r="I55" s="25"/>
    </row>
    <row r="56" spans="1:9" ht="18">
      <c r="A56" s="18">
        <v>149</v>
      </c>
      <c r="B56" s="17"/>
      <c r="C56" s="18"/>
      <c r="D56" s="21"/>
      <c r="E56" s="21"/>
      <c r="F56" s="21"/>
      <c r="G56" s="23"/>
      <c r="H56" s="25"/>
      <c r="I56" s="25"/>
    </row>
    <row r="57" spans="1:9" ht="18">
      <c r="A57" s="18">
        <v>150</v>
      </c>
      <c r="B57" s="17"/>
      <c r="C57" s="18"/>
      <c r="D57" s="21"/>
      <c r="E57" s="21"/>
      <c r="F57" s="21"/>
      <c r="G57" s="23"/>
      <c r="H57" s="25"/>
      <c r="I57" s="25"/>
    </row>
    <row r="58" spans="1:9" ht="18">
      <c r="A58" s="18">
        <v>151</v>
      </c>
      <c r="B58" s="17"/>
      <c r="C58" s="18"/>
      <c r="D58" s="21"/>
      <c r="E58" s="21"/>
      <c r="F58" s="21"/>
      <c r="G58" s="23"/>
      <c r="H58" s="25"/>
      <c r="I58" s="25"/>
    </row>
    <row r="59" spans="1:9" ht="18">
      <c r="A59" s="18">
        <v>152</v>
      </c>
      <c r="B59" s="17"/>
      <c r="C59" s="18"/>
      <c r="D59" s="21"/>
      <c r="E59" s="21"/>
      <c r="F59" s="21"/>
      <c r="G59" s="23"/>
      <c r="H59" s="25"/>
      <c r="I59" s="25"/>
    </row>
    <row r="60" spans="1:9" ht="18">
      <c r="A60" s="18">
        <v>153</v>
      </c>
      <c r="B60" s="17"/>
      <c r="C60" s="18"/>
      <c r="D60" s="21"/>
      <c r="E60" s="21"/>
      <c r="F60" s="21"/>
      <c r="G60" s="23"/>
      <c r="H60" s="25"/>
      <c r="I60" s="25"/>
    </row>
    <row r="61" spans="1:9" ht="18">
      <c r="A61" s="18">
        <v>154</v>
      </c>
      <c r="B61" s="17"/>
      <c r="C61" s="18"/>
      <c r="D61" s="21"/>
      <c r="E61" s="21"/>
      <c r="F61" s="21"/>
      <c r="G61" s="23"/>
      <c r="H61" s="25"/>
      <c r="I61" s="25"/>
    </row>
    <row r="62" spans="1:9" ht="18">
      <c r="A62" s="18">
        <v>155</v>
      </c>
      <c r="B62" s="17"/>
      <c r="C62" s="18"/>
      <c r="D62" s="21"/>
      <c r="E62" s="21"/>
      <c r="F62" s="21"/>
      <c r="G62" s="23"/>
      <c r="H62" s="25"/>
      <c r="I62" s="25"/>
    </row>
    <row r="63" spans="1:9" ht="18">
      <c r="A63" s="18">
        <v>156</v>
      </c>
      <c r="B63" s="17"/>
      <c r="C63" s="18"/>
      <c r="D63" s="21"/>
      <c r="E63" s="21"/>
      <c r="F63" s="21"/>
      <c r="G63" s="23"/>
      <c r="H63" s="25"/>
      <c r="I63" s="25"/>
    </row>
    <row r="64" spans="1:9" ht="18">
      <c r="A64" s="18">
        <v>157</v>
      </c>
      <c r="B64" s="17"/>
      <c r="C64" s="18"/>
      <c r="D64" s="21"/>
      <c r="E64" s="21"/>
      <c r="F64" s="21"/>
      <c r="G64" s="23"/>
      <c r="H64" s="25"/>
      <c r="I64" s="25"/>
    </row>
    <row r="65" spans="1:9" ht="18">
      <c r="A65" s="18">
        <v>158</v>
      </c>
      <c r="B65" s="17"/>
      <c r="C65" s="18"/>
      <c r="D65" s="21"/>
      <c r="E65" s="21"/>
      <c r="F65" s="21"/>
      <c r="G65" s="23"/>
      <c r="H65" s="25"/>
      <c r="I65" s="25"/>
    </row>
    <row r="66" spans="1:9" ht="18">
      <c r="A66" s="18">
        <v>159</v>
      </c>
      <c r="B66" s="17"/>
      <c r="C66" s="18"/>
      <c r="D66" s="21"/>
      <c r="E66" s="21"/>
      <c r="F66" s="21"/>
      <c r="G66" s="23"/>
      <c r="H66" s="25"/>
      <c r="I66" s="25"/>
    </row>
    <row r="67" spans="1:9" ht="18">
      <c r="A67" s="118">
        <v>160</v>
      </c>
      <c r="B67" s="27"/>
      <c r="C67" s="21"/>
      <c r="D67" s="21"/>
      <c r="E67" s="21"/>
      <c r="F67" s="21"/>
      <c r="G67" s="23"/>
      <c r="H67" s="25"/>
      <c r="I67" s="25"/>
    </row>
    <row r="68" spans="1:9" ht="18">
      <c r="A68" s="118">
        <v>161</v>
      </c>
      <c r="B68" s="17"/>
      <c r="C68" s="21"/>
      <c r="D68" s="21"/>
      <c r="E68" s="21"/>
      <c r="F68" s="21"/>
      <c r="G68" s="21"/>
      <c r="H68" s="25"/>
      <c r="I68" s="25"/>
    </row>
    <row r="69" spans="1:9" ht="15.75">
      <c r="A69" s="99"/>
      <c r="B69" s="21"/>
      <c r="C69" s="101"/>
      <c r="D69" s="21"/>
      <c r="E69" s="21"/>
      <c r="F69" s="21"/>
      <c r="G69" s="21"/>
      <c r="H69" s="25"/>
      <c r="I69" s="25"/>
    </row>
    <row r="70" spans="1:9" ht="15.75">
      <c r="A70" s="99"/>
      <c r="B70" s="21"/>
      <c r="C70" s="101"/>
      <c r="D70" s="21"/>
      <c r="E70" s="21"/>
      <c r="F70" s="21"/>
      <c r="G70" s="21"/>
      <c r="H70" s="25"/>
      <c r="I70" s="25"/>
    </row>
    <row r="71" spans="1:9" ht="15.75">
      <c r="A71" s="99"/>
      <c r="B71" s="21"/>
      <c r="C71" s="101"/>
      <c r="D71" s="21"/>
      <c r="E71" s="21"/>
      <c r="F71" s="21"/>
      <c r="G71" s="21"/>
      <c r="H71" s="25"/>
      <c r="I71" s="25"/>
    </row>
    <row r="72" spans="1:9" ht="15.75">
      <c r="A72" s="99"/>
      <c r="B72" s="21"/>
      <c r="C72" s="101"/>
      <c r="D72" s="21"/>
      <c r="E72" s="21"/>
      <c r="F72" s="21"/>
      <c r="G72" s="21"/>
      <c r="H72" s="25"/>
      <c r="I72" s="25"/>
    </row>
    <row r="73" spans="1:9" ht="15.75">
      <c r="A73" s="99"/>
      <c r="B73" s="21"/>
      <c r="C73" s="101"/>
      <c r="D73" s="21"/>
      <c r="E73" s="21"/>
      <c r="F73" s="21"/>
      <c r="G73" s="21"/>
      <c r="H73" s="25"/>
      <c r="I73" s="25"/>
    </row>
    <row r="74" spans="1:9" ht="15.75">
      <c r="A74" s="99"/>
      <c r="B74" s="21"/>
      <c r="C74" s="101"/>
      <c r="D74" s="21"/>
      <c r="E74" s="21"/>
      <c r="F74" s="21"/>
      <c r="G74" s="21"/>
      <c r="H74" s="25"/>
      <c r="I74" s="25"/>
    </row>
    <row r="75" spans="1:9" ht="15.75">
      <c r="A75" s="99"/>
      <c r="B75" s="21"/>
      <c r="C75" s="101"/>
      <c r="D75" s="21"/>
      <c r="E75" s="21"/>
      <c r="F75" s="21"/>
      <c r="G75" s="21"/>
      <c r="H75" s="25"/>
      <c r="I75" s="25"/>
    </row>
    <row r="76" spans="1:9" ht="15.75">
      <c r="A76" s="99"/>
      <c r="B76" s="21"/>
      <c r="C76" s="101"/>
      <c r="D76" s="21"/>
      <c r="E76" s="21"/>
      <c r="F76" s="21"/>
      <c r="G76" s="21"/>
      <c r="H76" s="25"/>
      <c r="I76" s="25"/>
    </row>
    <row r="77" spans="1:9" ht="15.75">
      <c r="A77" s="99"/>
      <c r="B77" s="21"/>
      <c r="C77" s="101"/>
      <c r="D77" s="21"/>
      <c r="E77" s="21"/>
      <c r="F77" s="21"/>
      <c r="G77" s="21"/>
      <c r="H77" s="25"/>
      <c r="I77" s="25"/>
    </row>
    <row r="78" spans="1:9" ht="15.75">
      <c r="A78" s="99"/>
      <c r="B78" s="21"/>
      <c r="C78" s="101"/>
      <c r="D78" s="21"/>
      <c r="E78" s="21"/>
      <c r="F78" s="21"/>
      <c r="G78" s="21"/>
      <c r="H78" s="25"/>
      <c r="I78" s="25"/>
    </row>
    <row r="79" spans="1:9" ht="15.75">
      <c r="A79" s="99"/>
      <c r="B79" s="21"/>
      <c r="C79" s="101"/>
      <c r="D79" s="21"/>
      <c r="E79" s="21"/>
      <c r="F79" s="21"/>
      <c r="G79" s="21"/>
      <c r="H79" s="25"/>
      <c r="I79" s="25"/>
    </row>
    <row r="80" spans="1:9" ht="15.75">
      <c r="A80" s="99"/>
      <c r="B80" s="21"/>
      <c r="C80" s="101"/>
      <c r="D80" s="21"/>
      <c r="E80" s="21"/>
      <c r="F80" s="21"/>
      <c r="G80" s="21"/>
      <c r="H80" s="25"/>
      <c r="I80" s="25"/>
    </row>
    <row r="81" spans="1:9" ht="15.75">
      <c r="A81" s="99"/>
      <c r="B81" s="21"/>
      <c r="C81" s="101"/>
      <c r="D81" s="21"/>
      <c r="E81" s="21"/>
      <c r="F81" s="21"/>
      <c r="G81" s="21"/>
      <c r="H81" s="25"/>
      <c r="I81" s="25"/>
    </row>
    <row r="82" spans="1:9" ht="15.75">
      <c r="A82" s="99"/>
      <c r="B82" s="21"/>
      <c r="C82" s="101"/>
      <c r="D82" s="21"/>
      <c r="E82" s="21"/>
      <c r="F82" s="21"/>
      <c r="G82" s="21"/>
      <c r="H82" s="25"/>
      <c r="I82" s="25"/>
    </row>
    <row r="83" spans="1:9" ht="15.75">
      <c r="A83" s="99"/>
      <c r="B83" s="21"/>
      <c r="C83" s="101"/>
      <c r="D83" s="21"/>
      <c r="E83" s="21"/>
      <c r="F83" s="21"/>
      <c r="G83" s="21"/>
      <c r="H83" s="25"/>
      <c r="I83" s="25"/>
    </row>
    <row r="84" spans="1:9" ht="15.75">
      <c r="A84" s="99"/>
      <c r="B84" s="21"/>
      <c r="C84" s="101"/>
      <c r="D84" s="21"/>
      <c r="E84" s="21"/>
      <c r="F84" s="21"/>
      <c r="G84" s="21"/>
      <c r="H84" s="25"/>
      <c r="I84" s="25"/>
    </row>
    <row r="85" spans="1:9" ht="15.75">
      <c r="A85" s="99"/>
      <c r="B85" s="21"/>
      <c r="C85" s="101"/>
      <c r="D85" s="21"/>
      <c r="E85" s="21"/>
      <c r="F85" s="21"/>
      <c r="G85" s="21"/>
      <c r="H85" s="25"/>
      <c r="I85" s="25"/>
    </row>
    <row r="86" spans="1:9" ht="15.75">
      <c r="A86" s="99"/>
      <c r="B86" s="21"/>
      <c r="C86" s="101"/>
      <c r="D86" s="21"/>
      <c r="E86" s="21"/>
      <c r="F86" s="21"/>
      <c r="G86" s="21"/>
      <c r="H86" s="25"/>
      <c r="I86" s="25"/>
    </row>
    <row r="87" spans="1:9" ht="15.75">
      <c r="A87" s="99"/>
      <c r="B87" s="21"/>
      <c r="C87" s="101"/>
      <c r="D87" s="21"/>
      <c r="E87" s="21"/>
      <c r="F87" s="21"/>
      <c r="G87" s="21"/>
      <c r="H87" s="25"/>
      <c r="I87" s="25"/>
    </row>
    <row r="88" spans="1:9" ht="15.75">
      <c r="A88" s="99"/>
      <c r="B88" s="21"/>
      <c r="C88" s="101"/>
      <c r="D88" s="21"/>
      <c r="E88" s="21"/>
      <c r="F88" s="21"/>
      <c r="G88" s="21"/>
      <c r="H88" s="25"/>
      <c r="I88" s="25"/>
    </row>
    <row r="89" spans="1:9" ht="15.75">
      <c r="A89" s="99"/>
      <c r="B89" s="21"/>
      <c r="C89" s="101"/>
      <c r="D89" s="21"/>
      <c r="E89" s="21"/>
      <c r="F89" s="21"/>
      <c r="G89" s="21"/>
      <c r="H89" s="25"/>
      <c r="I89" s="25"/>
    </row>
    <row r="90" spans="1:9" ht="15.75">
      <c r="A90" s="99"/>
      <c r="B90" s="21"/>
      <c r="C90" s="101"/>
      <c r="D90" s="21"/>
      <c r="E90" s="21"/>
      <c r="F90" s="21"/>
      <c r="G90" s="21"/>
      <c r="H90" s="25"/>
      <c r="I90" s="25"/>
    </row>
    <row r="91" spans="1:9" ht="15.75">
      <c r="A91" s="99"/>
      <c r="B91" s="21"/>
      <c r="C91" s="101"/>
      <c r="D91" s="21"/>
      <c r="E91" s="21"/>
      <c r="F91" s="21"/>
      <c r="G91" s="21"/>
      <c r="H91" s="25"/>
      <c r="I91" s="25"/>
    </row>
    <row r="92" spans="1:9" ht="15.75">
      <c r="A92" s="99"/>
      <c r="B92" s="21"/>
      <c r="C92" s="101"/>
      <c r="D92" s="21"/>
      <c r="E92" s="21"/>
      <c r="F92" s="21"/>
      <c r="G92" s="21"/>
      <c r="H92" s="25"/>
      <c r="I92" s="25"/>
    </row>
    <row r="93" spans="1:9" ht="15.75">
      <c r="A93" s="99"/>
      <c r="B93" s="21"/>
      <c r="C93" s="101"/>
      <c r="D93" s="21"/>
      <c r="E93" s="21"/>
      <c r="F93" s="21"/>
      <c r="G93" s="21"/>
      <c r="H93" s="25"/>
      <c r="I93" s="25"/>
    </row>
    <row r="94" spans="1:9" ht="15.75">
      <c r="A94" s="99"/>
      <c r="B94" s="21"/>
      <c r="C94" s="101"/>
      <c r="D94" s="21"/>
      <c r="E94" s="21"/>
      <c r="F94" s="21"/>
      <c r="G94" s="21"/>
      <c r="H94" s="25"/>
      <c r="I94" s="25"/>
    </row>
    <row r="95" spans="1:9" ht="15.75">
      <c r="A95" s="99"/>
      <c r="B95" s="21"/>
      <c r="C95" s="101"/>
      <c r="D95" s="21"/>
      <c r="E95" s="21"/>
      <c r="F95" s="21"/>
      <c r="G95" s="21"/>
      <c r="H95" s="25"/>
      <c r="I95" s="25"/>
    </row>
    <row r="96" spans="1:9" ht="15.75">
      <c r="A96" s="99"/>
      <c r="B96" s="21"/>
      <c r="C96" s="101"/>
      <c r="D96" s="21"/>
      <c r="E96" s="21"/>
      <c r="F96" s="21"/>
      <c r="G96" s="21"/>
      <c r="H96" s="25"/>
      <c r="I96" s="25"/>
    </row>
    <row r="97" spans="1:9" ht="15.75">
      <c r="A97" s="99"/>
      <c r="B97" s="21"/>
      <c r="C97" s="101"/>
      <c r="D97" s="21"/>
      <c r="E97" s="21"/>
      <c r="F97" s="21"/>
      <c r="G97" s="21"/>
      <c r="H97" s="25"/>
      <c r="I97" s="25"/>
    </row>
    <row r="98" spans="1:9" ht="15.75">
      <c r="A98" s="99"/>
      <c r="B98" s="21"/>
      <c r="C98" s="101"/>
      <c r="D98" s="21"/>
      <c r="E98" s="21"/>
      <c r="F98" s="21"/>
      <c r="G98" s="21"/>
      <c r="H98" s="25"/>
      <c r="I98" s="25"/>
    </row>
    <row r="99" spans="1:9" ht="15.75">
      <c r="A99" s="99"/>
      <c r="B99" s="21"/>
      <c r="C99" s="101"/>
      <c r="D99" s="21"/>
      <c r="E99" s="21"/>
      <c r="F99" s="21"/>
      <c r="G99" s="21"/>
      <c r="H99" s="25"/>
      <c r="I99" s="25"/>
    </row>
    <row r="100" spans="1:9" ht="15.75">
      <c r="A100" s="99"/>
      <c r="B100" s="21"/>
      <c r="C100" s="101"/>
      <c r="D100" s="21"/>
      <c r="E100" s="21"/>
      <c r="F100" s="21"/>
      <c r="G100" s="21"/>
      <c r="H100" s="25"/>
      <c r="I100" s="25"/>
    </row>
    <row r="101" spans="1:9" ht="15.75">
      <c r="A101" s="99"/>
      <c r="B101" s="21"/>
      <c r="C101" s="101"/>
      <c r="D101" s="21"/>
      <c r="E101" s="21"/>
      <c r="F101" s="21"/>
      <c r="G101" s="21"/>
      <c r="H101" s="25"/>
      <c r="I101" s="25"/>
    </row>
    <row r="102" spans="1:9" ht="15.75">
      <c r="A102" s="99"/>
      <c r="B102" s="21"/>
      <c r="C102" s="101"/>
      <c r="D102" s="21"/>
      <c r="E102" s="21"/>
      <c r="F102" s="21"/>
      <c r="G102" s="21"/>
      <c r="H102" s="25"/>
      <c r="I102" s="25"/>
    </row>
    <row r="103" spans="1:9" ht="15.75">
      <c r="A103" s="99"/>
      <c r="B103" s="21"/>
      <c r="C103" s="101"/>
      <c r="D103" s="21"/>
      <c r="E103" s="21"/>
      <c r="F103" s="21"/>
      <c r="G103" s="21"/>
      <c r="H103" s="25"/>
      <c r="I103" s="25"/>
    </row>
    <row r="104" spans="1:9" ht="15.75">
      <c r="A104" s="99"/>
      <c r="B104" s="21"/>
      <c r="C104" s="101"/>
      <c r="D104" s="21"/>
      <c r="E104" s="21"/>
      <c r="F104" s="21"/>
      <c r="G104" s="21"/>
      <c r="H104" s="25"/>
      <c r="I104" s="25"/>
    </row>
    <row r="105" spans="1:9" ht="15.75">
      <c r="A105" s="99"/>
      <c r="B105" s="21"/>
      <c r="C105" s="101"/>
      <c r="D105" s="21"/>
      <c r="E105" s="21"/>
      <c r="F105" s="21"/>
      <c r="G105" s="21"/>
      <c r="H105" s="25"/>
      <c r="I105" s="25"/>
    </row>
    <row r="106" spans="1:9" ht="15.75">
      <c r="A106" s="99"/>
      <c r="B106" s="21"/>
      <c r="C106" s="101"/>
      <c r="D106" s="21"/>
      <c r="E106" s="21"/>
      <c r="F106" s="21"/>
      <c r="G106" s="21"/>
      <c r="H106" s="25"/>
      <c r="I106" s="25"/>
    </row>
    <row r="107" spans="1:9" ht="15.75">
      <c r="A107" s="99"/>
      <c r="B107" s="21"/>
      <c r="C107" s="101"/>
      <c r="D107" s="21"/>
      <c r="E107" s="21"/>
      <c r="F107" s="21"/>
      <c r="G107" s="21"/>
      <c r="H107" s="25"/>
      <c r="I107" s="25"/>
    </row>
    <row r="108" spans="1:9" ht="15.75">
      <c r="A108" s="99"/>
      <c r="B108" s="21"/>
      <c r="C108" s="101"/>
      <c r="D108" s="21"/>
      <c r="E108" s="21"/>
      <c r="F108" s="21"/>
      <c r="G108" s="21"/>
      <c r="H108" s="25"/>
      <c r="I108" s="25"/>
    </row>
    <row r="109" spans="1:9" ht="15.75">
      <c r="A109" s="99"/>
      <c r="B109" s="21"/>
      <c r="C109" s="101"/>
      <c r="D109" s="21"/>
      <c r="E109" s="21"/>
      <c r="F109" s="21"/>
      <c r="G109" s="21"/>
      <c r="H109" s="25"/>
      <c r="I109" s="25"/>
    </row>
    <row r="110" spans="1:9" ht="15.75">
      <c r="A110" s="99"/>
      <c r="B110" s="21"/>
      <c r="C110" s="101"/>
      <c r="D110" s="21"/>
      <c r="E110" s="21"/>
      <c r="F110" s="21"/>
      <c r="G110" s="21"/>
      <c r="H110" s="25"/>
      <c r="I110" s="25"/>
    </row>
    <row r="111" spans="1:9" ht="15.75">
      <c r="A111" s="99"/>
      <c r="B111" s="21"/>
      <c r="C111" s="101"/>
      <c r="D111" s="21"/>
      <c r="E111" s="21"/>
      <c r="F111" s="21"/>
      <c r="G111" s="21"/>
      <c r="H111" s="25"/>
      <c r="I111" s="25"/>
    </row>
    <row r="112" spans="1:9" ht="15.75">
      <c r="A112" s="99"/>
      <c r="B112" s="21"/>
      <c r="C112" s="101"/>
      <c r="D112" s="21"/>
      <c r="E112" s="21"/>
      <c r="F112" s="21"/>
      <c r="G112" s="21"/>
      <c r="H112" s="25"/>
      <c r="I112" s="25"/>
    </row>
    <row r="113" spans="1:9" ht="15.75">
      <c r="A113" s="99"/>
      <c r="B113" s="21"/>
      <c r="C113" s="101"/>
      <c r="D113" s="21"/>
      <c r="E113" s="21"/>
      <c r="F113" s="21"/>
      <c r="G113" s="21"/>
      <c r="H113" s="25"/>
      <c r="I113" s="25"/>
    </row>
    <row r="114" spans="1:9" ht="15.75">
      <c r="A114" s="99"/>
      <c r="B114" s="21"/>
      <c r="C114" s="101"/>
      <c r="D114" s="21"/>
      <c r="E114" s="21"/>
      <c r="F114" s="21"/>
      <c r="G114" s="21"/>
      <c r="H114" s="25"/>
      <c r="I114" s="25"/>
    </row>
    <row r="115" spans="1:9" ht="15.75">
      <c r="A115" s="99"/>
      <c r="B115" s="21"/>
      <c r="C115" s="101"/>
      <c r="D115" s="21"/>
      <c r="E115" s="21"/>
      <c r="F115" s="21"/>
      <c r="G115" s="21"/>
      <c r="H115" s="25"/>
      <c r="I115" s="25"/>
    </row>
    <row r="116" spans="1:9" ht="15.75">
      <c r="A116" s="99"/>
      <c r="B116" s="21"/>
      <c r="C116" s="101"/>
      <c r="D116" s="21"/>
      <c r="E116" s="21"/>
      <c r="F116" s="21"/>
      <c r="G116" s="21"/>
      <c r="H116" s="25"/>
      <c r="I116" s="25"/>
    </row>
    <row r="117" spans="1:9" ht="15.75">
      <c r="A117" s="99"/>
      <c r="B117" s="21"/>
      <c r="C117" s="101"/>
      <c r="D117" s="21"/>
      <c r="E117" s="21"/>
      <c r="F117" s="21"/>
      <c r="G117" s="21"/>
      <c r="H117" s="25"/>
      <c r="I117" s="25"/>
    </row>
    <row r="118" spans="1:9" ht="15.75">
      <c r="A118" s="99"/>
      <c r="B118" s="21"/>
      <c r="C118" s="101"/>
      <c r="D118" s="21"/>
      <c r="E118" s="21"/>
      <c r="F118" s="21"/>
      <c r="G118" s="21"/>
      <c r="H118" s="25"/>
      <c r="I118" s="25"/>
    </row>
    <row r="119" spans="1:9" ht="15.75">
      <c r="A119" s="99"/>
      <c r="B119" s="21"/>
      <c r="C119" s="101"/>
      <c r="D119" s="21"/>
      <c r="E119" s="21"/>
      <c r="F119" s="21"/>
      <c r="G119" s="21"/>
      <c r="H119" s="25"/>
      <c r="I119" s="25"/>
    </row>
    <row r="120" spans="1:9" ht="15.75">
      <c r="A120" s="99"/>
      <c r="B120" s="21"/>
      <c r="C120" s="101"/>
      <c r="D120" s="21"/>
      <c r="E120" s="21"/>
      <c r="F120" s="21"/>
      <c r="G120" s="21"/>
      <c r="H120" s="25"/>
      <c r="I120" s="25"/>
    </row>
    <row r="121" spans="1:9" ht="15.75">
      <c r="A121" s="99"/>
      <c r="B121" s="21"/>
      <c r="C121" s="101"/>
      <c r="D121" s="21"/>
      <c r="E121" s="21"/>
      <c r="F121" s="21"/>
      <c r="G121" s="21"/>
      <c r="H121" s="25"/>
      <c r="I121" s="25"/>
    </row>
    <row r="122" spans="1:9" ht="15.75">
      <c r="A122" s="99"/>
      <c r="B122" s="21"/>
      <c r="C122" s="101"/>
      <c r="D122" s="21"/>
      <c r="E122" s="21"/>
      <c r="F122" s="21"/>
      <c r="G122" s="21"/>
      <c r="H122" s="25"/>
      <c r="I122" s="25"/>
    </row>
    <row r="123" spans="1:9" ht="15.75">
      <c r="A123" s="99"/>
      <c r="B123" s="21"/>
      <c r="C123" s="101"/>
      <c r="D123" s="21"/>
      <c r="E123" s="21"/>
      <c r="F123" s="21"/>
      <c r="G123" s="21"/>
      <c r="H123" s="25"/>
      <c r="I123" s="25"/>
    </row>
    <row r="124" spans="1:9" ht="15.75">
      <c r="A124" s="99"/>
      <c r="B124" s="21"/>
      <c r="C124" s="101"/>
      <c r="D124" s="21"/>
      <c r="E124" s="21"/>
      <c r="F124" s="21"/>
      <c r="G124" s="21"/>
      <c r="H124" s="25"/>
      <c r="I124" s="25"/>
    </row>
    <row r="125" spans="1:7" ht="15.75">
      <c r="A125" s="99"/>
      <c r="C125" s="102"/>
      <c r="D125" s="23"/>
      <c r="E125" s="23"/>
      <c r="F125" s="23"/>
      <c r="G125" s="23"/>
    </row>
    <row r="126" spans="1:7" ht="15.75">
      <c r="A126" s="99"/>
      <c r="C126" s="102"/>
      <c r="D126" s="23"/>
      <c r="E126" s="23"/>
      <c r="F126" s="23"/>
      <c r="G126" s="23"/>
    </row>
    <row r="127" spans="1:7" ht="15.75">
      <c r="A127" s="99"/>
      <c r="C127" s="102"/>
      <c r="D127" s="23"/>
      <c r="E127" s="23"/>
      <c r="F127" s="23"/>
      <c r="G127" s="23"/>
    </row>
    <row r="128" spans="1:7" ht="15.75">
      <c r="A128" s="99"/>
      <c r="C128" s="102"/>
      <c r="D128" s="23"/>
      <c r="E128" s="23"/>
      <c r="F128" s="23"/>
      <c r="G128" s="23"/>
    </row>
    <row r="129" spans="1:7" ht="15.75">
      <c r="A129" s="99"/>
      <c r="C129" s="102"/>
      <c r="D129" s="23"/>
      <c r="E129" s="23"/>
      <c r="F129" s="23"/>
      <c r="G129" s="23"/>
    </row>
    <row r="130" spans="1:7" ht="15.75">
      <c r="A130" s="99"/>
      <c r="C130" s="102"/>
      <c r="D130" s="23"/>
      <c r="E130" s="23"/>
      <c r="F130" s="23"/>
      <c r="G130" s="23"/>
    </row>
    <row r="131" spans="1:7" ht="15.75">
      <c r="A131" s="99"/>
      <c r="C131" s="102"/>
      <c r="D131" s="23"/>
      <c r="E131" s="23"/>
      <c r="F131" s="23"/>
      <c r="G131" s="23"/>
    </row>
    <row r="132" spans="1:7" ht="15.75">
      <c r="A132" s="99"/>
      <c r="C132" s="102"/>
      <c r="D132" s="23"/>
      <c r="E132" s="23"/>
      <c r="F132" s="23"/>
      <c r="G132" s="23"/>
    </row>
    <row r="133" spans="1:7" ht="15.75">
      <c r="A133" s="99"/>
      <c r="C133" s="102"/>
      <c r="D133" s="23"/>
      <c r="E133" s="23"/>
      <c r="F133" s="23"/>
      <c r="G133" s="23"/>
    </row>
    <row r="134" spans="1:7" ht="15.75">
      <c r="A134" s="99"/>
      <c r="C134" s="102"/>
      <c r="D134" s="23"/>
      <c r="E134" s="23"/>
      <c r="F134" s="23"/>
      <c r="G134" s="23"/>
    </row>
    <row r="135" spans="1:7" ht="15.75">
      <c r="A135" s="99"/>
      <c r="C135" s="102"/>
      <c r="D135" s="23"/>
      <c r="E135" s="23"/>
      <c r="F135" s="23"/>
      <c r="G135" s="23"/>
    </row>
    <row r="136" spans="1:7" ht="15.75">
      <c r="A136" s="99"/>
      <c r="C136" s="102"/>
      <c r="D136" s="23"/>
      <c r="E136" s="23"/>
      <c r="F136" s="23"/>
      <c r="G136" s="23"/>
    </row>
    <row r="137" spans="1:7" ht="15.75">
      <c r="A137" s="99"/>
      <c r="C137" s="102"/>
      <c r="D137" s="23"/>
      <c r="E137" s="23"/>
      <c r="F137" s="23"/>
      <c r="G137" s="23"/>
    </row>
    <row r="138" spans="1:7" ht="15.75">
      <c r="A138" s="99"/>
      <c r="C138" s="102"/>
      <c r="D138" s="23"/>
      <c r="E138" s="23"/>
      <c r="F138" s="23"/>
      <c r="G138" s="23"/>
    </row>
    <row r="139" spans="1:7" ht="15.75">
      <c r="A139" s="99"/>
      <c r="C139" s="102"/>
      <c r="D139" s="23"/>
      <c r="E139" s="23"/>
      <c r="F139" s="23"/>
      <c r="G139" s="23"/>
    </row>
    <row r="140" spans="1:7" ht="15.75">
      <c r="A140" s="99"/>
      <c r="C140" s="102"/>
      <c r="D140" s="23"/>
      <c r="E140" s="23"/>
      <c r="F140" s="23"/>
      <c r="G140" s="23"/>
    </row>
    <row r="141" spans="1:7" ht="15.75">
      <c r="A141" s="99"/>
      <c r="C141" s="102"/>
      <c r="D141" s="23"/>
      <c r="E141" s="23"/>
      <c r="F141" s="23"/>
      <c r="G141" s="23"/>
    </row>
    <row r="142" spans="1:7" ht="15.75">
      <c r="A142" s="99"/>
      <c r="C142" s="102"/>
      <c r="D142" s="23"/>
      <c r="E142" s="23"/>
      <c r="F142" s="23"/>
      <c r="G142" s="23"/>
    </row>
    <row r="143" spans="1:7" ht="15.75">
      <c r="A143" s="99"/>
      <c r="C143" s="102"/>
      <c r="D143" s="23"/>
      <c r="E143" s="23"/>
      <c r="F143" s="23"/>
      <c r="G143" s="23"/>
    </row>
    <row r="144" spans="1:7" ht="15.75">
      <c r="A144" s="99"/>
      <c r="C144" s="102"/>
      <c r="D144" s="23"/>
      <c r="E144" s="23"/>
      <c r="F144" s="23"/>
      <c r="G144" s="23"/>
    </row>
    <row r="145" spans="1:7" ht="15.75">
      <c r="A145" s="99"/>
      <c r="C145" s="102"/>
      <c r="D145" s="23"/>
      <c r="E145" s="23"/>
      <c r="F145" s="23"/>
      <c r="G145" s="23"/>
    </row>
    <row r="146" spans="1:7" ht="15.75">
      <c r="A146" s="99"/>
      <c r="C146" s="102"/>
      <c r="D146" s="23"/>
      <c r="E146" s="23"/>
      <c r="F146" s="23"/>
      <c r="G146" s="23"/>
    </row>
    <row r="147" spans="1:7" ht="15.75">
      <c r="A147" s="99"/>
      <c r="C147" s="102"/>
      <c r="D147" s="23"/>
      <c r="E147" s="23"/>
      <c r="F147" s="23"/>
      <c r="G147" s="23"/>
    </row>
    <row r="148" spans="1:7" ht="15.75">
      <c r="A148" s="99"/>
      <c r="C148" s="102"/>
      <c r="D148" s="23"/>
      <c r="E148" s="23"/>
      <c r="F148" s="23"/>
      <c r="G148" s="23"/>
    </row>
    <row r="149" spans="1:7" ht="15.75">
      <c r="A149" s="99"/>
      <c r="C149" s="102"/>
      <c r="D149" s="23"/>
      <c r="E149" s="23"/>
      <c r="F149" s="23"/>
      <c r="G149" s="23"/>
    </row>
    <row r="150" spans="1:7" ht="15.75">
      <c r="A150" s="99"/>
      <c r="C150" s="102"/>
      <c r="D150" s="23"/>
      <c r="E150" s="23"/>
      <c r="F150" s="23"/>
      <c r="G150" s="23"/>
    </row>
    <row r="151" spans="1:7" ht="15.75">
      <c r="A151" s="99"/>
      <c r="C151" s="102"/>
      <c r="D151" s="23"/>
      <c r="E151" s="23"/>
      <c r="F151" s="23"/>
      <c r="G151" s="23"/>
    </row>
    <row r="152" spans="1:7" ht="15.75">
      <c r="A152" s="99"/>
      <c r="C152" s="102"/>
      <c r="D152" s="23"/>
      <c r="E152" s="23"/>
      <c r="F152" s="23"/>
      <c r="G152" s="23"/>
    </row>
    <row r="153" spans="1:7" ht="15.75">
      <c r="A153" s="99"/>
      <c r="C153" s="102"/>
      <c r="D153" s="23"/>
      <c r="E153" s="23"/>
      <c r="F153" s="23"/>
      <c r="G153" s="23"/>
    </row>
    <row r="154" spans="1:7" ht="15.75">
      <c r="A154" s="99"/>
      <c r="C154" s="102"/>
      <c r="D154" s="23"/>
      <c r="E154" s="23"/>
      <c r="F154" s="23"/>
      <c r="G154" s="23"/>
    </row>
    <row r="155" spans="1:7" ht="15.75">
      <c r="A155" s="99"/>
      <c r="C155" s="102"/>
      <c r="D155" s="23"/>
      <c r="E155" s="23"/>
      <c r="F155" s="23"/>
      <c r="G155" s="23"/>
    </row>
    <row r="156" spans="1:7" ht="15.75">
      <c r="A156" s="99"/>
      <c r="C156" s="102"/>
      <c r="D156" s="23"/>
      <c r="E156" s="23"/>
      <c r="F156" s="23"/>
      <c r="G156" s="23"/>
    </row>
    <row r="157" spans="1:7" ht="15.75">
      <c r="A157" s="99"/>
      <c r="C157" s="102"/>
      <c r="D157" s="23"/>
      <c r="E157" s="23"/>
      <c r="F157" s="23"/>
      <c r="G157" s="23"/>
    </row>
    <row r="158" spans="1:7" ht="15.75">
      <c r="A158" s="99"/>
      <c r="C158" s="102"/>
      <c r="D158" s="23"/>
      <c r="E158" s="23"/>
      <c r="F158" s="23"/>
      <c r="G158" s="23"/>
    </row>
    <row r="159" spans="1:7" ht="15.75">
      <c r="A159" s="99"/>
      <c r="C159" s="102"/>
      <c r="D159" s="23"/>
      <c r="E159" s="23"/>
      <c r="F159" s="23"/>
      <c r="G159" s="23"/>
    </row>
    <row r="160" spans="1:7" ht="15.75">
      <c r="A160" s="99"/>
      <c r="C160" s="102"/>
      <c r="D160" s="23"/>
      <c r="E160" s="23"/>
      <c r="F160" s="23"/>
      <c r="G160" s="23"/>
    </row>
    <row r="161" spans="1:7" ht="15.75">
      <c r="A161" s="99"/>
      <c r="C161" s="102"/>
      <c r="D161" s="23"/>
      <c r="E161" s="23"/>
      <c r="F161" s="23"/>
      <c r="G161" s="23"/>
    </row>
    <row r="162" spans="1:7" ht="15.75">
      <c r="A162" s="99"/>
      <c r="C162" s="102"/>
      <c r="D162" s="23"/>
      <c r="E162" s="23"/>
      <c r="F162" s="23"/>
      <c r="G162" s="23"/>
    </row>
    <row r="163" spans="1:7" ht="15.75">
      <c r="A163" s="99"/>
      <c r="C163" s="102"/>
      <c r="D163" s="23"/>
      <c r="E163" s="23"/>
      <c r="F163" s="23"/>
      <c r="G163" s="23"/>
    </row>
    <row r="164" spans="1:7" ht="15.75">
      <c r="A164" s="99"/>
      <c r="C164" s="102"/>
      <c r="D164" s="23"/>
      <c r="E164" s="23"/>
      <c r="F164" s="23"/>
      <c r="G164" s="23"/>
    </row>
    <row r="165" spans="1:7" ht="15.75">
      <c r="A165" s="99"/>
      <c r="C165" s="102"/>
      <c r="D165" s="23"/>
      <c r="E165" s="23"/>
      <c r="F165" s="23"/>
      <c r="G165" s="23"/>
    </row>
    <row r="166" spans="1:7" ht="15.75">
      <c r="A166" s="99"/>
      <c r="C166" s="102"/>
      <c r="D166" s="23"/>
      <c r="E166" s="23"/>
      <c r="F166" s="23"/>
      <c r="G166" s="23"/>
    </row>
    <row r="167" spans="1:7" ht="15.75">
      <c r="A167" s="99"/>
      <c r="C167" s="102"/>
      <c r="D167" s="23"/>
      <c r="E167" s="23"/>
      <c r="F167" s="23"/>
      <c r="G167" s="23"/>
    </row>
    <row r="168" spans="1:7" ht="15.75">
      <c r="A168" s="99"/>
      <c r="C168" s="102"/>
      <c r="D168" s="23"/>
      <c r="E168" s="23"/>
      <c r="F168" s="23"/>
      <c r="G168" s="23"/>
    </row>
    <row r="169" spans="1:7" ht="15.75">
      <c r="A169" s="100"/>
      <c r="C169" s="102"/>
      <c r="D169" s="23"/>
      <c r="E169" s="23"/>
      <c r="F169" s="23"/>
      <c r="G169" s="23"/>
    </row>
    <row r="170" spans="1:7" ht="15.75">
      <c r="A170" s="100"/>
      <c r="C170" s="102"/>
      <c r="D170" s="23"/>
      <c r="E170" s="23"/>
      <c r="F170" s="23"/>
      <c r="G170" s="23"/>
    </row>
    <row r="171" spans="1:7" ht="15.75">
      <c r="A171" s="100"/>
      <c r="C171" s="102"/>
      <c r="D171" s="23"/>
      <c r="E171" s="23"/>
      <c r="F171" s="23"/>
      <c r="G171" s="23"/>
    </row>
    <row r="172" spans="1:7" ht="15.75">
      <c r="A172" s="100"/>
      <c r="C172" s="102"/>
      <c r="D172" s="23"/>
      <c r="E172" s="23"/>
      <c r="F172" s="23"/>
      <c r="G172" s="23"/>
    </row>
    <row r="173" spans="1:7" ht="15.75">
      <c r="A173" s="100"/>
      <c r="C173" s="102"/>
      <c r="D173" s="23"/>
      <c r="E173" s="23"/>
      <c r="F173" s="23"/>
      <c r="G173" s="23"/>
    </row>
    <row r="174" spans="1:7" ht="15.75">
      <c r="A174" s="100"/>
      <c r="C174" s="102"/>
      <c r="D174" s="23"/>
      <c r="E174" s="23"/>
      <c r="F174" s="23"/>
      <c r="G174" s="23"/>
    </row>
    <row r="175" spans="1:7" ht="15.75">
      <c r="A175" s="100"/>
      <c r="C175" s="102"/>
      <c r="D175" s="23"/>
      <c r="E175" s="23"/>
      <c r="F175" s="23"/>
      <c r="G175" s="23"/>
    </row>
    <row r="176" spans="1:7" ht="15.75">
      <c r="A176" s="100"/>
      <c r="C176" s="102"/>
      <c r="D176" s="23"/>
      <c r="E176" s="23"/>
      <c r="F176" s="23"/>
      <c r="G176" s="23"/>
    </row>
    <row r="177" spans="1:7" ht="15.75">
      <c r="A177" s="100"/>
      <c r="C177" s="102"/>
      <c r="D177" s="23"/>
      <c r="E177" s="23"/>
      <c r="F177" s="23"/>
      <c r="G177" s="23"/>
    </row>
    <row r="178" spans="1:7" ht="15.75">
      <c r="A178" s="100"/>
      <c r="C178" s="102"/>
      <c r="D178" s="23"/>
      <c r="E178" s="23"/>
      <c r="F178" s="23"/>
      <c r="G178" s="23"/>
    </row>
    <row r="179" spans="1:7" ht="15.75">
      <c r="A179" s="100"/>
      <c r="C179" s="102"/>
      <c r="D179" s="23"/>
      <c r="E179" s="23"/>
      <c r="F179" s="23"/>
      <c r="G179" s="23"/>
    </row>
    <row r="180" spans="1:7" ht="15.75">
      <c r="A180" s="100"/>
      <c r="C180" s="102"/>
      <c r="D180" s="23"/>
      <c r="E180" s="23"/>
      <c r="F180" s="23"/>
      <c r="G180" s="23"/>
    </row>
    <row r="181" spans="1:7" ht="15.75">
      <c r="A181" s="100"/>
      <c r="C181" s="102"/>
      <c r="D181" s="23"/>
      <c r="E181" s="23"/>
      <c r="F181" s="23"/>
      <c r="G181" s="23"/>
    </row>
    <row r="182" spans="1:7" ht="15.75">
      <c r="A182" s="100"/>
      <c r="C182" s="102"/>
      <c r="D182" s="23"/>
      <c r="E182" s="23"/>
      <c r="F182" s="23"/>
      <c r="G182" s="23"/>
    </row>
    <row r="183" spans="1:7" ht="15.75">
      <c r="A183" s="100"/>
      <c r="C183" s="102"/>
      <c r="D183" s="23"/>
      <c r="E183" s="23"/>
      <c r="F183" s="23"/>
      <c r="G183" s="23"/>
    </row>
    <row r="184" spans="1:7" ht="15.75">
      <c r="A184" s="100"/>
      <c r="C184" s="102"/>
      <c r="D184" s="23"/>
      <c r="E184" s="23"/>
      <c r="F184" s="23"/>
      <c r="G184" s="23"/>
    </row>
    <row r="185" spans="1:7" ht="15.75">
      <c r="A185" s="100"/>
      <c r="C185" s="102"/>
      <c r="D185" s="23"/>
      <c r="E185" s="23"/>
      <c r="F185" s="23"/>
      <c r="G185" s="23"/>
    </row>
    <row r="186" spans="1:7" ht="15.75">
      <c r="A186" s="100"/>
      <c r="C186" s="102"/>
      <c r="D186" s="23"/>
      <c r="E186" s="23"/>
      <c r="F186" s="23"/>
      <c r="G186" s="23"/>
    </row>
    <row r="187" spans="1:7" ht="15.75">
      <c r="A187" s="100"/>
      <c r="C187" s="102"/>
      <c r="D187" s="23"/>
      <c r="E187" s="23"/>
      <c r="F187" s="23"/>
      <c r="G187" s="23"/>
    </row>
    <row r="188" spans="1:7" ht="15.75">
      <c r="A188" s="100"/>
      <c r="C188" s="102"/>
      <c r="D188" s="23"/>
      <c r="E188" s="23"/>
      <c r="F188" s="23"/>
      <c r="G188" s="23"/>
    </row>
    <row r="189" spans="1:7" ht="15.75">
      <c r="A189" s="100"/>
      <c r="C189" s="102"/>
      <c r="D189" s="23"/>
      <c r="E189" s="23"/>
      <c r="F189" s="23"/>
      <c r="G189" s="23"/>
    </row>
    <row r="190" spans="1:7" ht="15.75">
      <c r="A190" s="100"/>
      <c r="C190" s="102"/>
      <c r="D190" s="23"/>
      <c r="E190" s="23"/>
      <c r="F190" s="23"/>
      <c r="G190" s="23"/>
    </row>
    <row r="191" spans="1:7" ht="15.75">
      <c r="A191" s="100"/>
      <c r="C191" s="102"/>
      <c r="D191" s="23"/>
      <c r="E191" s="23"/>
      <c r="F191" s="23"/>
      <c r="G191" s="23"/>
    </row>
    <row r="192" spans="1:7" ht="15.75">
      <c r="A192" s="100"/>
      <c r="C192" s="102"/>
      <c r="D192" s="23"/>
      <c r="E192" s="23"/>
      <c r="F192" s="23"/>
      <c r="G192" s="23"/>
    </row>
    <row r="193" spans="1:7" ht="15.75">
      <c r="A193" s="100"/>
      <c r="C193" s="102"/>
      <c r="D193" s="23"/>
      <c r="E193" s="23"/>
      <c r="F193" s="23"/>
      <c r="G193" s="23"/>
    </row>
    <row r="194" spans="1:7" ht="15.75">
      <c r="A194" s="100"/>
      <c r="C194" s="102"/>
      <c r="D194" s="23"/>
      <c r="E194" s="23"/>
      <c r="F194" s="23"/>
      <c r="G194" s="23"/>
    </row>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sheetData>
  <mergeCells count="5">
    <mergeCell ref="A5:G5"/>
    <mergeCell ref="J7:J8"/>
    <mergeCell ref="K7:K8"/>
    <mergeCell ref="I5:K5"/>
    <mergeCell ref="I15:J17"/>
  </mergeCells>
  <dataValidations count="1">
    <dataValidation type="list" allowBlank="1" showInputMessage="1" showErrorMessage="1" sqref="B67">
      <formula1>$J$2:$J$14</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L101"/>
  <sheetViews>
    <sheetView workbookViewId="0" topLeftCell="A1">
      <selection activeCell="B12" sqref="B12"/>
    </sheetView>
  </sheetViews>
  <sheetFormatPr defaultColWidth="11.00390625" defaultRowHeight="12.75"/>
  <cols>
    <col min="6" max="8" width="13.125" style="0" bestFit="1" customWidth="1"/>
    <col min="9" max="10" width="13.625" style="0" customWidth="1"/>
    <col min="11" max="11" width="14.375" style="0" customWidth="1"/>
    <col min="12" max="12" width="14.25390625" style="0" customWidth="1"/>
    <col min="14" max="15" width="13.125" style="0" bestFit="1" customWidth="1"/>
    <col min="18" max="19" width="11.875" style="0" bestFit="1" customWidth="1"/>
    <col min="20" max="20" width="11.25390625" style="0" bestFit="1" customWidth="1"/>
    <col min="22" max="23" width="11.875" style="0" bestFit="1" customWidth="1"/>
    <col min="34" max="37" width="13.125" style="0" bestFit="1" customWidth="1"/>
  </cols>
  <sheetData>
    <row r="1" ht="24" customHeight="1">
      <c r="A1" s="98" t="s">
        <v>19</v>
      </c>
    </row>
    <row r="2" spans="1:11" ht="52.5" customHeight="1">
      <c r="A2" s="141" t="s">
        <v>78</v>
      </c>
      <c r="B2" s="141"/>
      <c r="C2" s="141"/>
      <c r="D2" s="141"/>
      <c r="E2" s="141"/>
      <c r="F2" s="141"/>
      <c r="G2" s="141"/>
      <c r="H2" s="141"/>
      <c r="I2" s="141"/>
      <c r="J2" s="142"/>
      <c r="K2" s="142"/>
    </row>
    <row r="4" spans="3:11" ht="21" customHeight="1">
      <c r="C4" s="177" t="s">
        <v>49</v>
      </c>
      <c r="D4" s="160"/>
      <c r="E4" s="160"/>
      <c r="F4" s="160"/>
      <c r="G4" s="160"/>
      <c r="H4" s="160"/>
      <c r="I4" s="161"/>
      <c r="J4" s="114"/>
      <c r="K4" s="114"/>
    </row>
    <row r="5" spans="3:11" ht="21.75" customHeight="1">
      <c r="C5" s="168" t="s">
        <v>52</v>
      </c>
      <c r="D5" s="178" t="s">
        <v>50</v>
      </c>
      <c r="E5" s="160"/>
      <c r="F5" s="160"/>
      <c r="G5" s="160"/>
      <c r="H5" s="160"/>
      <c r="I5" s="161"/>
      <c r="J5" s="115"/>
      <c r="K5" s="115"/>
    </row>
    <row r="6" spans="3:9" ht="36.75" customHeight="1">
      <c r="C6" s="169"/>
      <c r="D6" s="168" t="s">
        <v>20</v>
      </c>
      <c r="E6" s="170"/>
      <c r="F6" s="168" t="s">
        <v>21</v>
      </c>
      <c r="G6" s="170"/>
      <c r="H6" s="168" t="s">
        <v>22</v>
      </c>
      <c r="I6" s="170"/>
    </row>
    <row r="7" spans="3:9" ht="18" customHeight="1">
      <c r="C7" s="122">
        <f>FieldDataEntry!D8</f>
        <v>0</v>
      </c>
      <c r="D7" s="156">
        <f>IF(AI23&gt;0,(AI23-AH23)/(AI19-AH19),0)</f>
        <v>0</v>
      </c>
      <c r="E7" s="157"/>
      <c r="F7" s="164">
        <f>IF(FieldDataEntry!K10&gt;0,(FieldDataEntry!K10-FieldDataEntry!K9)/(FieldDataEntry!I10-FieldDataEntry!I9),0)</f>
        <v>0</v>
      </c>
      <c r="G7" s="164"/>
      <c r="H7" s="164">
        <f>SUM(D7:G7)</f>
        <v>0</v>
      </c>
      <c r="I7" s="164"/>
    </row>
    <row r="8" spans="3:9" ht="18" customHeight="1">
      <c r="C8" s="122">
        <f>FieldDataEntry!E8</f>
        <v>0</v>
      </c>
      <c r="D8" s="156">
        <f>IF(AJ23&gt;0,(AJ23-AI23)/(AJ19-AI19),0)</f>
        <v>0</v>
      </c>
      <c r="E8" s="157"/>
      <c r="F8" s="164">
        <f>IF(FieldDataEntry!K11&gt;0,(FieldDataEntry!K11-FieldDataEntry!K10)/(FieldDataEntry!I11-FieldDataEntry!I10),0)</f>
        <v>0</v>
      </c>
      <c r="G8" s="164"/>
      <c r="H8" s="164">
        <f>SUM(D8:G8)</f>
        <v>0</v>
      </c>
      <c r="I8" s="164"/>
    </row>
    <row r="9" spans="3:9" ht="18" customHeight="1">
      <c r="C9" s="122">
        <f>FieldDataEntry!F8</f>
        <v>0</v>
      </c>
      <c r="D9" s="156">
        <f>IF(AK23&gt;0,(AK23-AJ23)/(AK19-AJ19),0)</f>
        <v>0</v>
      </c>
      <c r="E9" s="157"/>
      <c r="F9" s="164">
        <f>IF(FieldDataEntry!K12&gt;0,(FieldDataEntry!K12-FieldDataEntry!K11)/(FieldDataEntry!I12-FieldDataEntry!I11),0)</f>
        <v>0</v>
      </c>
      <c r="G9" s="164"/>
      <c r="H9" s="164">
        <f>SUM(D9:G9)</f>
        <v>0</v>
      </c>
      <c r="I9" s="164"/>
    </row>
    <row r="10" spans="3:9" ht="18" customHeight="1">
      <c r="C10" s="122">
        <f>FieldDataEntry!G8</f>
        <v>0</v>
      </c>
      <c r="D10" s="156">
        <f>IF(AL23&gt;0,(AL23-AK23)/(AL19-AK19),0)</f>
        <v>0</v>
      </c>
      <c r="E10" s="157"/>
      <c r="F10" s="164">
        <f>IF(FieldDataEntry!K13&gt;0,(FieldDataEntry!K13-FieldDataEntry!K12)/(FieldDataEntry!I13-FieldDataEntry!I12),0)</f>
        <v>0</v>
      </c>
      <c r="G10" s="164"/>
      <c r="H10" s="164">
        <f>SUM(D10:G10)</f>
        <v>0</v>
      </c>
      <c r="I10" s="164"/>
    </row>
    <row r="11" spans="2:9" ht="30" customHeight="1">
      <c r="B11" s="171" t="str">
        <f>"Average NPP from "&amp;C16&amp;" to "&amp;MAX(C7:C10)&amp;":"</f>
        <v>Average NPP from 0 to 0:</v>
      </c>
      <c r="C11" s="172"/>
      <c r="D11" s="173" t="e">
        <f>SUM((D7*(C7-C16)),(D8*(C8-C7)),(D9*(C9-C8)),(D10*(C10-C9)))/(MAX(C7:C10)-C16)</f>
        <v>#DIV/0!</v>
      </c>
      <c r="E11" s="174"/>
      <c r="F11" s="173">
        <f>AVERAGE((F7*(C7-C16)),(F8*(C8-C7)),(F9*(C9-C8)),(F10*(C10-C9)))</f>
        <v>0</v>
      </c>
      <c r="G11" s="174"/>
      <c r="H11" s="175" t="e">
        <f>SUM(D11:G11)</f>
        <v>#DIV/0!</v>
      </c>
      <c r="I11" s="176"/>
    </row>
    <row r="13" ht="13.5" thickBot="1"/>
    <row r="14" spans="1:29" ht="37.5" customHeight="1" thickBot="1">
      <c r="A14" s="146" t="s">
        <v>81</v>
      </c>
      <c r="B14" s="147"/>
      <c r="C14" s="147"/>
      <c r="D14" s="148"/>
      <c r="E14" s="148"/>
      <c r="F14" s="148"/>
      <c r="G14" s="149"/>
      <c r="H14" s="154" t="s">
        <v>96</v>
      </c>
      <c r="I14" s="148"/>
      <c r="J14" s="148"/>
      <c r="K14" s="155"/>
      <c r="L14" s="158" t="s">
        <v>15</v>
      </c>
      <c r="M14" s="148"/>
      <c r="N14" s="148"/>
      <c r="O14" s="155"/>
      <c r="P14" s="158" t="s">
        <v>15</v>
      </c>
      <c r="Q14" s="148"/>
      <c r="R14" s="148"/>
      <c r="S14" s="155"/>
      <c r="T14" s="158" t="s">
        <v>15</v>
      </c>
      <c r="U14" s="148"/>
      <c r="V14" s="148"/>
      <c r="W14" s="155"/>
      <c r="X14" s="158" t="s">
        <v>15</v>
      </c>
      <c r="Y14" s="148"/>
      <c r="Z14" s="148"/>
      <c r="AA14" s="155"/>
      <c r="AB14" s="151" t="s">
        <v>33</v>
      </c>
      <c r="AC14" s="152"/>
    </row>
    <row r="15" spans="1:29" ht="36.75" customHeight="1" thickBot="1">
      <c r="A15" s="77" t="s">
        <v>97</v>
      </c>
      <c r="B15" s="77" t="s">
        <v>98</v>
      </c>
      <c r="C15" s="78" t="str">
        <f>FieldDataEntry!C7</f>
        <v>Collection Year#: </v>
      </c>
      <c r="D15" s="78" t="str">
        <f>FieldDataEntry!D7</f>
        <v>Collection Year#: </v>
      </c>
      <c r="E15" s="78" t="str">
        <f>FieldDataEntry!E7</f>
        <v>Collection Year#: </v>
      </c>
      <c r="F15" s="78" t="str">
        <f>FieldDataEntry!F7</f>
        <v>Collection Year#: </v>
      </c>
      <c r="G15" s="78" t="str">
        <f>FieldDataEntry!G7</f>
        <v>Collection Year#:</v>
      </c>
      <c r="H15" s="167" t="str">
        <f>FieldDataEntry!C7</f>
        <v>Collection Year#: </v>
      </c>
      <c r="I15" s="148"/>
      <c r="J15" s="148"/>
      <c r="K15" s="155"/>
      <c r="L15" s="163" t="str">
        <f>FieldDataEntry!D7</f>
        <v>Collection Year#: </v>
      </c>
      <c r="M15" s="148"/>
      <c r="N15" s="148"/>
      <c r="O15" s="155"/>
      <c r="P15" s="163" t="str">
        <f>FieldDataEntry!E7</f>
        <v>Collection Year#: </v>
      </c>
      <c r="Q15" s="148"/>
      <c r="R15" s="148"/>
      <c r="S15" s="155"/>
      <c r="T15" s="163" t="str">
        <f>FieldDataEntry!F7</f>
        <v>Collection Year#: </v>
      </c>
      <c r="U15" s="148"/>
      <c r="V15" s="148"/>
      <c r="W15" s="155"/>
      <c r="X15" s="163" t="str">
        <f>FieldDataEntry!G7</f>
        <v>Collection Year#:</v>
      </c>
      <c r="Y15" s="148"/>
      <c r="Z15" s="148"/>
      <c r="AA15" s="155"/>
      <c r="AB15" s="153"/>
      <c r="AC15" s="152"/>
    </row>
    <row r="16" spans="1:29" ht="36" customHeight="1" thickBot="1">
      <c r="A16" s="77"/>
      <c r="B16" s="77"/>
      <c r="C16" s="78">
        <f>FieldDataEntry!C8</f>
        <v>0</v>
      </c>
      <c r="D16" s="78">
        <f>FieldDataEntry!D8</f>
        <v>0</v>
      </c>
      <c r="E16" s="78">
        <f>FieldDataEntry!E8</f>
        <v>0</v>
      </c>
      <c r="F16" s="78">
        <f>FieldDataEntry!F8</f>
        <v>0</v>
      </c>
      <c r="G16" s="78">
        <f>FieldDataEntry!G8</f>
        <v>0</v>
      </c>
      <c r="H16" s="42" t="s">
        <v>44</v>
      </c>
      <c r="I16" s="43" t="s">
        <v>47</v>
      </c>
      <c r="J16" s="85" t="s">
        <v>5</v>
      </c>
      <c r="K16" s="86" t="s">
        <v>6</v>
      </c>
      <c r="L16" s="42" t="s">
        <v>44</v>
      </c>
      <c r="M16" s="43" t="s">
        <v>47</v>
      </c>
      <c r="N16" s="85" t="s">
        <v>5</v>
      </c>
      <c r="O16" s="86" t="s">
        <v>6</v>
      </c>
      <c r="P16" s="42" t="s">
        <v>44</v>
      </c>
      <c r="Q16" s="43" t="s">
        <v>47</v>
      </c>
      <c r="R16" s="85" t="s">
        <v>5</v>
      </c>
      <c r="S16" s="86" t="s">
        <v>6</v>
      </c>
      <c r="T16" s="42" t="s">
        <v>44</v>
      </c>
      <c r="U16" s="43" t="s">
        <v>47</v>
      </c>
      <c r="V16" s="85" t="s">
        <v>5</v>
      </c>
      <c r="W16" s="86" t="s">
        <v>6</v>
      </c>
      <c r="X16" s="42" t="s">
        <v>44</v>
      </c>
      <c r="Y16" s="43" t="s">
        <v>47</v>
      </c>
      <c r="Z16" s="85" t="s">
        <v>5</v>
      </c>
      <c r="AA16" s="86" t="s">
        <v>6</v>
      </c>
      <c r="AB16" s="165" t="s">
        <v>66</v>
      </c>
      <c r="AC16" s="166"/>
    </row>
    <row r="17" spans="1:29" ht="36.75" thickBot="1">
      <c r="A17" s="77" t="s">
        <v>99</v>
      </c>
      <c r="B17" s="77" t="s">
        <v>100</v>
      </c>
      <c r="C17" s="79" t="s">
        <v>35</v>
      </c>
      <c r="D17" s="79" t="s">
        <v>35</v>
      </c>
      <c r="E17" s="79" t="s">
        <v>35</v>
      </c>
      <c r="F17" s="78" t="str">
        <f>FieldDataEntry!F9</f>
        <v>CBH (cm)</v>
      </c>
      <c r="G17" s="78" t="str">
        <f>FieldDataEntry!G9</f>
        <v>CBH (cm)</v>
      </c>
      <c r="H17" s="42" t="s">
        <v>45</v>
      </c>
      <c r="I17" s="43" t="s">
        <v>46</v>
      </c>
      <c r="J17" s="85" t="s">
        <v>95</v>
      </c>
      <c r="K17" s="86" t="s">
        <v>67</v>
      </c>
      <c r="L17" s="42" t="s">
        <v>45</v>
      </c>
      <c r="M17" s="43" t="s">
        <v>46</v>
      </c>
      <c r="N17" s="85" t="s">
        <v>95</v>
      </c>
      <c r="O17" s="86" t="s">
        <v>67</v>
      </c>
      <c r="P17" s="42" t="s">
        <v>45</v>
      </c>
      <c r="Q17" s="43" t="s">
        <v>46</v>
      </c>
      <c r="R17" s="85" t="s">
        <v>95</v>
      </c>
      <c r="S17" s="86" t="s">
        <v>67</v>
      </c>
      <c r="T17" s="42" t="s">
        <v>45</v>
      </c>
      <c r="U17" s="43" t="s">
        <v>46</v>
      </c>
      <c r="V17" s="85" t="s">
        <v>95</v>
      </c>
      <c r="W17" s="86" t="s">
        <v>67</v>
      </c>
      <c r="X17" s="42" t="s">
        <v>45</v>
      </c>
      <c r="Y17" s="43" t="s">
        <v>46</v>
      </c>
      <c r="Z17" s="85" t="s">
        <v>95</v>
      </c>
      <c r="AA17" s="86" t="s">
        <v>67</v>
      </c>
      <c r="AB17" s="87" t="s">
        <v>62</v>
      </c>
      <c r="AC17" s="88" t="s">
        <v>63</v>
      </c>
    </row>
    <row r="18" spans="1:38" ht="18" customHeight="1">
      <c r="A18" s="75">
        <f>FieldDataEntry!A10</f>
        <v>101</v>
      </c>
      <c r="B18" s="75">
        <f>FieldDataEntry!B10</f>
        <v>0</v>
      </c>
      <c r="C18" s="29">
        <f>IF(AND(SUM(FieldDataEntry!$C10:FieldDataEntry!$G10)&gt;0,FieldDataEntry!C10=0),15,FieldDataEntry!C10)</f>
        <v>0</v>
      </c>
      <c r="D18" s="76">
        <f>IF(FieldDataEntry!D10="d",C18,IF(AND(SUM(FieldDataEntry!D10:FieldDataEntry!$G10)&gt;0,FieldDataEntry!D10=0),15,FieldDataEntry!D10))</f>
        <v>0</v>
      </c>
      <c r="E18" s="76">
        <f>IF(FieldDataEntry!E10="d",D18,IF(AND(SUM(FieldDataEntry!E10:FieldDataEntry!$G10)&gt;0,FieldDataEntry!E10=0),15,FieldDataEntry!E10))</f>
        <v>0</v>
      </c>
      <c r="F18" s="76">
        <f>IF(FieldDataEntry!F10="d",E18,IF(AND(SUM(FieldDataEntry!F10:FieldDataEntry!$G10)&gt;0,FieldDataEntry!F10=0),15,FieldDataEntry!F10))</f>
        <v>0</v>
      </c>
      <c r="G18" s="76">
        <f>IF(FieldDataEntry!G10="d",F18,IF(AND(SUM(FieldDataEntry!G10:FieldDataEntry!$G10)&gt;0,FieldDataEntry!G10=0),15,FieldDataEntry!G10))</f>
        <v>0</v>
      </c>
      <c r="H18" s="80">
        <f>C18/PI()</f>
        <v>0</v>
      </c>
      <c r="I18" s="80" t="e">
        <f aca="true" t="shared" si="0" ref="I18:I49">EXP(AB18+AC18*LN(H18))</f>
        <v>#N/A</v>
      </c>
      <c r="J18" s="81" t="e">
        <f>I18*1000</f>
        <v>#N/A</v>
      </c>
      <c r="K18" s="82" t="e">
        <f>J18*0.5</f>
        <v>#N/A</v>
      </c>
      <c r="L18" s="80">
        <f>D18/PI()</f>
        <v>0</v>
      </c>
      <c r="M18" s="80" t="e">
        <f aca="true" t="shared" si="1" ref="M18:M49">EXP(AB18+AC18*LN(L18))</f>
        <v>#N/A</v>
      </c>
      <c r="N18" s="81" t="e">
        <f>M18*1000</f>
        <v>#N/A</v>
      </c>
      <c r="O18" s="82" t="e">
        <f>N18*0.5</f>
        <v>#N/A</v>
      </c>
      <c r="P18" s="80">
        <f>E18/PI()</f>
        <v>0</v>
      </c>
      <c r="Q18" s="80" t="e">
        <f aca="true" t="shared" si="2" ref="Q18:Q49">EXP(AB18+AC18*LN(P18))</f>
        <v>#N/A</v>
      </c>
      <c r="R18" s="81" t="e">
        <f>Q18*1000</f>
        <v>#N/A</v>
      </c>
      <c r="S18" s="82" t="e">
        <f>R18*0.5</f>
        <v>#N/A</v>
      </c>
      <c r="T18" s="80">
        <f>F18/PI()</f>
        <v>0</v>
      </c>
      <c r="U18" s="80" t="e">
        <f>EXP(AB18+AC18*LN(T18))</f>
        <v>#N/A</v>
      </c>
      <c r="V18" s="81" t="e">
        <f>U18*1000</f>
        <v>#N/A</v>
      </c>
      <c r="W18" s="82" t="e">
        <f>V18*0.5</f>
        <v>#N/A</v>
      </c>
      <c r="X18" s="80">
        <f>G18/PI()</f>
        <v>0</v>
      </c>
      <c r="Y18" s="80" t="e">
        <f>EXP(AB18+AC18*LN(X18))</f>
        <v>#N/A</v>
      </c>
      <c r="Z18" s="81" t="e">
        <f>Y18*1000</f>
        <v>#N/A</v>
      </c>
      <c r="AA18" s="82" t="e">
        <f>Z18*0.5</f>
        <v>#N/A</v>
      </c>
      <c r="AB18" s="83" t="e">
        <f>VLOOKUP($B18,SpeciesGroupAllometry!$A$10:$K$22,2)</f>
        <v>#N/A</v>
      </c>
      <c r="AC18" s="84" t="e">
        <f>VLOOKUP($B18,SpeciesGroupAllometry!$A$10:$K$22,3)</f>
        <v>#N/A</v>
      </c>
      <c r="AE18" s="159" t="s">
        <v>68</v>
      </c>
      <c r="AF18" s="160"/>
      <c r="AG18" s="160"/>
      <c r="AH18" s="160"/>
      <c r="AI18" s="160"/>
      <c r="AJ18" s="160"/>
      <c r="AK18" s="160"/>
      <c r="AL18" s="161"/>
    </row>
    <row r="19" spans="1:38" ht="18">
      <c r="A19" s="28">
        <f>FieldDataEntry!A11</f>
        <v>102</v>
      </c>
      <c r="B19" s="28">
        <f>FieldDataEntry!B11</f>
        <v>0</v>
      </c>
      <c r="C19" s="29">
        <f>IF(AND(SUM(FieldDataEntry!$C11:FieldDataEntry!$G11)&gt;0,FieldDataEntry!C11=0),15,FieldDataEntry!C11)</f>
        <v>0</v>
      </c>
      <c r="D19" s="76">
        <f>IF(FieldDataEntry!D11="d",C19,IF(AND(SUM(FieldDataEntry!D11:FieldDataEntry!$G11)&gt;0,FieldDataEntry!D11=0),15,FieldDataEntry!D11))</f>
        <v>0</v>
      </c>
      <c r="E19" s="76">
        <f>IF(FieldDataEntry!E11="d",D19,IF(AND(SUM(FieldDataEntry!E11:FieldDataEntry!$G11)&gt;0,FieldDataEntry!E11=0),15,FieldDataEntry!E11))</f>
        <v>0</v>
      </c>
      <c r="F19" s="76">
        <f>IF(FieldDataEntry!F11="d",E19,IF(AND(SUM(FieldDataEntry!F11:FieldDataEntry!$G11)&gt;0,FieldDataEntry!F11=0),15,FieldDataEntry!F11))</f>
        <v>0</v>
      </c>
      <c r="G19" s="76">
        <f>IF(FieldDataEntry!G11="d",F19,IF(AND(SUM(FieldDataEntry!G11:FieldDataEntry!$G11)&gt;0,FieldDataEntry!G11=0),15,FieldDataEntry!G11))</f>
        <v>0</v>
      </c>
      <c r="H19" s="44">
        <f aca="true" t="shared" si="3" ref="H19:H82">C19/PI()</f>
        <v>0</v>
      </c>
      <c r="I19" s="44" t="e">
        <f t="shared" si="0"/>
        <v>#N/A</v>
      </c>
      <c r="J19" s="45" t="e">
        <f>I19*1000</f>
        <v>#N/A</v>
      </c>
      <c r="K19" s="46" t="e">
        <f>J19*0.5</f>
        <v>#N/A</v>
      </c>
      <c r="L19" s="44">
        <f aca="true" t="shared" si="4" ref="L19:L82">D19/PI()</f>
        <v>0</v>
      </c>
      <c r="M19" s="44" t="e">
        <f t="shared" si="1"/>
        <v>#N/A</v>
      </c>
      <c r="N19" s="45" t="e">
        <f>M19*1000</f>
        <v>#N/A</v>
      </c>
      <c r="O19" s="46" t="e">
        <f>N19*0.5</f>
        <v>#N/A</v>
      </c>
      <c r="P19" s="44">
        <f aca="true" t="shared" si="5" ref="P19:P82">E19/PI()</f>
        <v>0</v>
      </c>
      <c r="Q19" s="44" t="e">
        <f t="shared" si="2"/>
        <v>#N/A</v>
      </c>
      <c r="R19" s="45" t="e">
        <f>Q19*1000</f>
        <v>#N/A</v>
      </c>
      <c r="S19" s="46" t="e">
        <f>R19*0.5</f>
        <v>#N/A</v>
      </c>
      <c r="T19" s="80">
        <f aca="true" t="shared" si="6" ref="T19:T82">F19/PI()</f>
        <v>0</v>
      </c>
      <c r="U19" s="80" t="e">
        <f aca="true" t="shared" si="7" ref="U19:U82">EXP(AB19+AC19*LN(T19))</f>
        <v>#N/A</v>
      </c>
      <c r="V19" s="81" t="e">
        <f aca="true" t="shared" si="8" ref="V19:V82">U19*1000</f>
        <v>#N/A</v>
      </c>
      <c r="W19" s="46" t="e">
        <f>V19*0.5</f>
        <v>#N/A</v>
      </c>
      <c r="X19" s="80">
        <f aca="true" t="shared" si="9" ref="X19:X82">G19/PI()</f>
        <v>0</v>
      </c>
      <c r="Y19" s="80" t="e">
        <f aca="true" t="shared" si="10" ref="Y19:Y82">EXP(AB19+AC19*LN(X19))</f>
        <v>#N/A</v>
      </c>
      <c r="Z19" s="45" t="e">
        <f>Y19*1000</f>
        <v>#N/A</v>
      </c>
      <c r="AA19" s="46" t="e">
        <f>Z19*0.5</f>
        <v>#N/A</v>
      </c>
      <c r="AB19" s="83" t="e">
        <f>VLOOKUP($B19,SpeciesGroupAllometry!$A$10:$K$22,2)</f>
        <v>#N/A</v>
      </c>
      <c r="AC19" s="84" t="e">
        <f>VLOOKUP($B19,SpeciesGroupAllometry!$A$10:$K$22,3)</f>
        <v>#N/A</v>
      </c>
      <c r="AE19" s="162"/>
      <c r="AF19" s="145"/>
      <c r="AG19" s="120" t="s">
        <v>53</v>
      </c>
      <c r="AH19" s="119">
        <f>FieldDataEntry!C8</f>
        <v>0</v>
      </c>
      <c r="AI19" s="119">
        <f>FieldDataEntry!D8</f>
        <v>0</v>
      </c>
      <c r="AJ19" s="119">
        <f>FieldDataEntry!E8</f>
        <v>0</v>
      </c>
      <c r="AK19" s="119">
        <f>FieldDataEntry!F8</f>
        <v>0</v>
      </c>
      <c r="AL19" s="119">
        <f>FieldDataEntry!G8</f>
        <v>0</v>
      </c>
    </row>
    <row r="20" spans="1:38" ht="18">
      <c r="A20" s="28">
        <f>FieldDataEntry!A12</f>
        <v>103</v>
      </c>
      <c r="B20" s="28">
        <f>FieldDataEntry!B12</f>
        <v>0</v>
      </c>
      <c r="C20" s="29">
        <f>IF(AND(SUM(FieldDataEntry!$C12:FieldDataEntry!$G12)&gt;0,FieldDataEntry!C12=0),15,FieldDataEntry!C12)</f>
        <v>0</v>
      </c>
      <c r="D20" s="76">
        <f>IF(FieldDataEntry!D12="d",C20,IF(AND(SUM(FieldDataEntry!D12:FieldDataEntry!$G12)&gt;0,FieldDataEntry!D12=0),15,FieldDataEntry!D12))</f>
        <v>0</v>
      </c>
      <c r="E20" s="76">
        <f>IF(FieldDataEntry!E12="d",D20,IF(AND(SUM(FieldDataEntry!E12:FieldDataEntry!$G12)&gt;0,FieldDataEntry!E12=0),15,FieldDataEntry!E12))</f>
        <v>0</v>
      </c>
      <c r="F20" s="76">
        <f>IF(FieldDataEntry!F12="d",E20,IF(AND(SUM(FieldDataEntry!F12:FieldDataEntry!$G12)&gt;0,FieldDataEntry!F12=0),15,FieldDataEntry!F12))</f>
        <v>0</v>
      </c>
      <c r="G20" s="76">
        <f>IF(FieldDataEntry!G12="d",F20,IF(AND(SUM(FieldDataEntry!G12:FieldDataEntry!$G12)&gt;0,FieldDataEntry!G12=0),15,FieldDataEntry!G12))</f>
        <v>0</v>
      </c>
      <c r="H20" s="44">
        <f t="shared" si="3"/>
        <v>0</v>
      </c>
      <c r="I20" s="44" t="e">
        <f t="shared" si="0"/>
        <v>#N/A</v>
      </c>
      <c r="J20" s="45" t="e">
        <f aca="true" t="shared" si="11" ref="J20:J83">I20*1000</f>
        <v>#N/A</v>
      </c>
      <c r="K20" s="46" t="e">
        <f aca="true" t="shared" si="12" ref="K20:K83">J20*0.5</f>
        <v>#N/A</v>
      </c>
      <c r="L20" s="44">
        <f t="shared" si="4"/>
        <v>0</v>
      </c>
      <c r="M20" s="44" t="e">
        <f t="shared" si="1"/>
        <v>#N/A</v>
      </c>
      <c r="N20" s="45" t="e">
        <f aca="true" t="shared" si="13" ref="N20:N82">M20*1000</f>
        <v>#N/A</v>
      </c>
      <c r="O20" s="46" t="e">
        <f aca="true" t="shared" si="14" ref="O20:O83">N20*0.5</f>
        <v>#N/A</v>
      </c>
      <c r="P20" s="44">
        <f t="shared" si="5"/>
        <v>0</v>
      </c>
      <c r="Q20" s="44" t="e">
        <f t="shared" si="2"/>
        <v>#N/A</v>
      </c>
      <c r="R20" s="45" t="e">
        <f aca="true" t="shared" si="15" ref="R20:R83">Q20*1000</f>
        <v>#N/A</v>
      </c>
      <c r="S20" s="46" t="e">
        <f aca="true" t="shared" si="16" ref="S20:S83">R20*0.5</f>
        <v>#N/A</v>
      </c>
      <c r="T20" s="80">
        <f t="shared" si="6"/>
        <v>0</v>
      </c>
      <c r="U20" s="80" t="e">
        <f t="shared" si="7"/>
        <v>#N/A</v>
      </c>
      <c r="V20" s="81" t="e">
        <f t="shared" si="8"/>
        <v>#N/A</v>
      </c>
      <c r="W20" s="46" t="e">
        <f aca="true" t="shared" si="17" ref="W20:W83">V20*0.5</f>
        <v>#N/A</v>
      </c>
      <c r="X20" s="80">
        <f t="shared" si="9"/>
        <v>0</v>
      </c>
      <c r="Y20" s="80" t="e">
        <f t="shared" si="10"/>
        <v>#N/A</v>
      </c>
      <c r="Z20" s="45" t="e">
        <f aca="true" t="shared" si="18" ref="Z20:Z83">Y20*1000</f>
        <v>#N/A</v>
      </c>
      <c r="AA20" s="46" t="e">
        <f aca="true" t="shared" si="19" ref="AA20:AA83">Z20*0.5</f>
        <v>#N/A</v>
      </c>
      <c r="AB20" s="83" t="e">
        <f>VLOOKUP($B20,SpeciesGroupAllometry!$A$10:$K$22,2)</f>
        <v>#N/A</v>
      </c>
      <c r="AC20" s="84" t="e">
        <f>VLOOKUP($B20,SpeciesGroupAllometry!$A$10:$K$22,3)</f>
        <v>#N/A</v>
      </c>
      <c r="AE20" s="143" t="s">
        <v>69</v>
      </c>
      <c r="AF20" s="144"/>
      <c r="AG20" s="150"/>
      <c r="AH20" s="97">
        <f>SUMIF(J18:J203,"&gt;0",J18:J203)</f>
        <v>0</v>
      </c>
      <c r="AI20" s="97">
        <f>SUMIF(N18:N203,"&gt;0",N18:N203)</f>
        <v>0</v>
      </c>
      <c r="AJ20" s="97">
        <f>SUMIF(R18:R203,"&gt;0",R18:R203)</f>
        <v>0</v>
      </c>
      <c r="AK20" s="97">
        <f>SUMIF(V18:V203,"&gt;0",V18:V203)</f>
        <v>0</v>
      </c>
      <c r="AL20" s="97">
        <f>SUMIF(Z18:Z203,"&gt;0",Z18:Z203)</f>
        <v>0</v>
      </c>
    </row>
    <row r="21" spans="1:38" ht="18">
      <c r="A21" s="28">
        <f>FieldDataEntry!A13</f>
        <v>104</v>
      </c>
      <c r="B21" s="28">
        <f>FieldDataEntry!B13</f>
        <v>0</v>
      </c>
      <c r="C21" s="29">
        <f>IF(AND(SUM(FieldDataEntry!$C13:FieldDataEntry!$G13)&gt;0,FieldDataEntry!C13=0),15,FieldDataEntry!C13)</f>
        <v>0</v>
      </c>
      <c r="D21" s="76">
        <f>IF(FieldDataEntry!D13="d",C21,IF(AND(SUM(FieldDataEntry!D13:FieldDataEntry!$G13)&gt;0,FieldDataEntry!D13=0),15,FieldDataEntry!D13))</f>
        <v>0</v>
      </c>
      <c r="E21" s="76">
        <f>IF(FieldDataEntry!E13="d",D21,IF(AND(SUM(FieldDataEntry!E13:FieldDataEntry!$G13)&gt;0,FieldDataEntry!E13=0),15,FieldDataEntry!E13))</f>
        <v>0</v>
      </c>
      <c r="F21" s="76">
        <f>IF(FieldDataEntry!F13="d",E21,IF(AND(SUM(FieldDataEntry!F13:FieldDataEntry!$G13)&gt;0,FieldDataEntry!F13=0),15,FieldDataEntry!F13))</f>
        <v>0</v>
      </c>
      <c r="G21" s="76">
        <f>IF(FieldDataEntry!G13="d",F21,IF(AND(SUM(FieldDataEntry!G13:FieldDataEntry!$G13)&gt;0,FieldDataEntry!G13=0),15,FieldDataEntry!G13))</f>
        <v>0</v>
      </c>
      <c r="H21" s="44">
        <f t="shared" si="3"/>
        <v>0</v>
      </c>
      <c r="I21" s="44" t="e">
        <f t="shared" si="0"/>
        <v>#N/A</v>
      </c>
      <c r="J21" s="45" t="e">
        <f t="shared" si="11"/>
        <v>#N/A</v>
      </c>
      <c r="K21" s="46" t="e">
        <f t="shared" si="12"/>
        <v>#N/A</v>
      </c>
      <c r="L21" s="44">
        <f t="shared" si="4"/>
        <v>0</v>
      </c>
      <c r="M21" s="44" t="e">
        <f t="shared" si="1"/>
        <v>#N/A</v>
      </c>
      <c r="N21" s="45" t="e">
        <f t="shared" si="13"/>
        <v>#N/A</v>
      </c>
      <c r="O21" s="46" t="e">
        <f t="shared" si="14"/>
        <v>#N/A</v>
      </c>
      <c r="P21" s="44">
        <f t="shared" si="5"/>
        <v>0</v>
      </c>
      <c r="Q21" s="44" t="e">
        <f t="shared" si="2"/>
        <v>#N/A</v>
      </c>
      <c r="R21" s="45" t="e">
        <f t="shared" si="15"/>
        <v>#N/A</v>
      </c>
      <c r="S21" s="46" t="e">
        <f t="shared" si="16"/>
        <v>#N/A</v>
      </c>
      <c r="T21" s="80">
        <f t="shared" si="6"/>
        <v>0</v>
      </c>
      <c r="U21" s="80" t="e">
        <f t="shared" si="7"/>
        <v>#N/A</v>
      </c>
      <c r="V21" s="81" t="e">
        <f t="shared" si="8"/>
        <v>#N/A</v>
      </c>
      <c r="W21" s="46" t="e">
        <f t="shared" si="17"/>
        <v>#N/A</v>
      </c>
      <c r="X21" s="80">
        <f t="shared" si="9"/>
        <v>0</v>
      </c>
      <c r="Y21" s="80" t="e">
        <f t="shared" si="10"/>
        <v>#N/A</v>
      </c>
      <c r="Z21" s="45" t="e">
        <f t="shared" si="18"/>
        <v>#N/A</v>
      </c>
      <c r="AA21" s="46" t="e">
        <f t="shared" si="19"/>
        <v>#N/A</v>
      </c>
      <c r="AB21" s="83" t="e">
        <f>VLOOKUP($B21,SpeciesGroupAllometry!$A$10:$K$22,2)</f>
        <v>#N/A</v>
      </c>
      <c r="AC21" s="84" t="e">
        <f>VLOOKUP($B21,SpeciesGroupAllometry!$A$10:$K$22,3)</f>
        <v>#N/A</v>
      </c>
      <c r="AE21" s="143" t="s">
        <v>86</v>
      </c>
      <c r="AF21" s="144"/>
      <c r="AG21" s="145"/>
      <c r="AH21" s="97">
        <f>SUMIF(K18:K203,"&gt;0",K18:K203)</f>
        <v>0</v>
      </c>
      <c r="AI21" s="97">
        <f>SUMIF(O18:O203,"&gt;0",O18:O203)</f>
        <v>0</v>
      </c>
      <c r="AJ21" s="97">
        <f>SUMIF(S18:S203,"&gt;0",S18:S203)</f>
        <v>0</v>
      </c>
      <c r="AK21" s="97">
        <f>SUMIF(W18:W203,"&gt;0",W18:W203)</f>
        <v>0</v>
      </c>
      <c r="AL21" s="97">
        <f>SUMIF(AA18:AA2003,"&gt;0",AA18:AA203)</f>
        <v>0</v>
      </c>
    </row>
    <row r="22" spans="1:38" ht="18">
      <c r="A22" s="28">
        <f>FieldDataEntry!A14</f>
        <v>105</v>
      </c>
      <c r="B22" s="28">
        <f>FieldDataEntry!B14</f>
        <v>0</v>
      </c>
      <c r="C22" s="29">
        <f>IF(AND(SUM(FieldDataEntry!$C14:FieldDataEntry!$G14)&gt;0,FieldDataEntry!C14=0),15,FieldDataEntry!C14)</f>
        <v>0</v>
      </c>
      <c r="D22" s="76">
        <f>IF(FieldDataEntry!D14="d",C22,IF(AND(SUM(FieldDataEntry!D14:FieldDataEntry!$G14)&gt;0,FieldDataEntry!D14=0),15,FieldDataEntry!D14))</f>
        <v>0</v>
      </c>
      <c r="E22" s="76">
        <f>IF(FieldDataEntry!E14="d",D22,IF(AND(SUM(FieldDataEntry!E14:FieldDataEntry!$G14)&gt;0,FieldDataEntry!E14=0),15,FieldDataEntry!E14))</f>
        <v>0</v>
      </c>
      <c r="F22" s="76">
        <f>IF(FieldDataEntry!F14="d",E22,IF(AND(SUM(FieldDataEntry!F14:FieldDataEntry!$G14)&gt;0,FieldDataEntry!F14=0),15,FieldDataEntry!F14))</f>
        <v>0</v>
      </c>
      <c r="G22" s="76">
        <f>IF(FieldDataEntry!G14="d",F22,IF(AND(SUM(FieldDataEntry!G14:FieldDataEntry!$G14)&gt;0,FieldDataEntry!G14=0),15,FieldDataEntry!G14))</f>
        <v>0</v>
      </c>
      <c r="H22" s="44">
        <f t="shared" si="3"/>
        <v>0</v>
      </c>
      <c r="I22" s="44" t="e">
        <f t="shared" si="0"/>
        <v>#N/A</v>
      </c>
      <c r="J22" s="45" t="e">
        <f t="shared" si="11"/>
        <v>#N/A</v>
      </c>
      <c r="K22" s="46" t="e">
        <f t="shared" si="12"/>
        <v>#N/A</v>
      </c>
      <c r="L22" s="44">
        <f t="shared" si="4"/>
        <v>0</v>
      </c>
      <c r="M22" s="44" t="e">
        <f t="shared" si="1"/>
        <v>#N/A</v>
      </c>
      <c r="N22" s="45" t="e">
        <f t="shared" si="13"/>
        <v>#N/A</v>
      </c>
      <c r="O22" s="46" t="e">
        <f t="shared" si="14"/>
        <v>#N/A</v>
      </c>
      <c r="P22" s="44">
        <f t="shared" si="5"/>
        <v>0</v>
      </c>
      <c r="Q22" s="44" t="e">
        <f t="shared" si="2"/>
        <v>#N/A</v>
      </c>
      <c r="R22" s="45" t="e">
        <f t="shared" si="15"/>
        <v>#N/A</v>
      </c>
      <c r="S22" s="46" t="e">
        <f t="shared" si="16"/>
        <v>#N/A</v>
      </c>
      <c r="T22" s="80">
        <f t="shared" si="6"/>
        <v>0</v>
      </c>
      <c r="U22" s="80" t="e">
        <f t="shared" si="7"/>
        <v>#N/A</v>
      </c>
      <c r="V22" s="81" t="e">
        <f t="shared" si="8"/>
        <v>#N/A</v>
      </c>
      <c r="W22" s="46" t="e">
        <f t="shared" si="17"/>
        <v>#N/A</v>
      </c>
      <c r="X22" s="80">
        <f t="shared" si="9"/>
        <v>0</v>
      </c>
      <c r="Y22" s="80" t="e">
        <f t="shared" si="10"/>
        <v>#N/A</v>
      </c>
      <c r="Z22" s="45" t="e">
        <f t="shared" si="18"/>
        <v>#N/A</v>
      </c>
      <c r="AA22" s="46" t="e">
        <f t="shared" si="19"/>
        <v>#N/A</v>
      </c>
      <c r="AB22" s="83" t="e">
        <f>VLOOKUP($B22,SpeciesGroupAllometry!$A$10:$K$22,2)</f>
        <v>#N/A</v>
      </c>
      <c r="AC22" s="84" t="e">
        <f>VLOOKUP($B22,SpeciesGroupAllometry!$A$10:$K$22,3)</f>
        <v>#N/A</v>
      </c>
      <c r="AE22" s="143" t="s">
        <v>87</v>
      </c>
      <c r="AF22" s="144"/>
      <c r="AG22" s="145"/>
      <c r="AH22" s="97">
        <f>IF(AH20&gt;0,AH20/PlotSize!$B$10,0)</f>
        <v>0</v>
      </c>
      <c r="AI22" s="97">
        <f>IF(AI20&gt;0,AI20/PlotSize!$B$10,0)</f>
        <v>0</v>
      </c>
      <c r="AJ22" s="97">
        <f>IF(AJ20&gt;0,AJ20/PlotSize!$B$10,0)</f>
        <v>0</v>
      </c>
      <c r="AK22" s="97">
        <f>IF(AK20&gt;0,AK20/PlotSize!$B$10,0)</f>
        <v>0</v>
      </c>
      <c r="AL22" s="97">
        <f>IF(AL20&gt;0,AL20/PlotSize!$B$10,0)</f>
        <v>0</v>
      </c>
    </row>
    <row r="23" spans="1:38" ht="18">
      <c r="A23" s="28">
        <f>FieldDataEntry!A15</f>
        <v>107</v>
      </c>
      <c r="B23" s="28">
        <f>FieldDataEntry!B15</f>
        <v>0</v>
      </c>
      <c r="C23" s="29">
        <f>IF(AND(SUM(FieldDataEntry!$C15:FieldDataEntry!$G15)&gt;0,FieldDataEntry!C15=0),15,FieldDataEntry!C15)</f>
        <v>0</v>
      </c>
      <c r="D23" s="76">
        <f>IF(FieldDataEntry!D15="d",C23,IF(AND(SUM(FieldDataEntry!D15:FieldDataEntry!$G15)&gt;0,FieldDataEntry!D15=0),15,FieldDataEntry!D15))</f>
        <v>0</v>
      </c>
      <c r="E23" s="76">
        <f>IF(FieldDataEntry!E15="d",D23,IF(AND(SUM(FieldDataEntry!E15:FieldDataEntry!$G15)&gt;0,FieldDataEntry!E15=0),15,FieldDataEntry!E15))</f>
        <v>0</v>
      </c>
      <c r="F23" s="76">
        <f>IF(FieldDataEntry!F15="d",E23,IF(AND(SUM(FieldDataEntry!F15:FieldDataEntry!$G15)&gt;0,FieldDataEntry!F15=0),15,FieldDataEntry!F15))</f>
        <v>0</v>
      </c>
      <c r="G23" s="76">
        <f>IF(FieldDataEntry!G15="d",F23,IF(AND(SUM(FieldDataEntry!G15:FieldDataEntry!$G15)&gt;0,FieldDataEntry!G15=0),15,FieldDataEntry!G15))</f>
        <v>0</v>
      </c>
      <c r="H23" s="44">
        <f t="shared" si="3"/>
        <v>0</v>
      </c>
      <c r="I23" s="44" t="e">
        <f t="shared" si="0"/>
        <v>#N/A</v>
      </c>
      <c r="J23" s="45" t="e">
        <f t="shared" si="11"/>
        <v>#N/A</v>
      </c>
      <c r="K23" s="46" t="e">
        <f t="shared" si="12"/>
        <v>#N/A</v>
      </c>
      <c r="L23" s="44">
        <f t="shared" si="4"/>
        <v>0</v>
      </c>
      <c r="M23" s="44" t="e">
        <f t="shared" si="1"/>
        <v>#N/A</v>
      </c>
      <c r="N23" s="45" t="e">
        <f t="shared" si="13"/>
        <v>#N/A</v>
      </c>
      <c r="O23" s="46" t="e">
        <f t="shared" si="14"/>
        <v>#N/A</v>
      </c>
      <c r="P23" s="44">
        <f t="shared" si="5"/>
        <v>0</v>
      </c>
      <c r="Q23" s="44" t="e">
        <f t="shared" si="2"/>
        <v>#N/A</v>
      </c>
      <c r="R23" s="45" t="e">
        <f t="shared" si="15"/>
        <v>#N/A</v>
      </c>
      <c r="S23" s="46" t="e">
        <f t="shared" si="16"/>
        <v>#N/A</v>
      </c>
      <c r="T23" s="80">
        <f t="shared" si="6"/>
        <v>0</v>
      </c>
      <c r="U23" s="80" t="e">
        <f t="shared" si="7"/>
        <v>#N/A</v>
      </c>
      <c r="V23" s="81" t="e">
        <f t="shared" si="8"/>
        <v>#N/A</v>
      </c>
      <c r="W23" s="46" t="e">
        <f t="shared" si="17"/>
        <v>#N/A</v>
      </c>
      <c r="X23" s="80">
        <f t="shared" si="9"/>
        <v>0</v>
      </c>
      <c r="Y23" s="80" t="e">
        <f t="shared" si="10"/>
        <v>#N/A</v>
      </c>
      <c r="Z23" s="45" t="e">
        <f t="shared" si="18"/>
        <v>#N/A</v>
      </c>
      <c r="AA23" s="46" t="e">
        <f t="shared" si="19"/>
        <v>#N/A</v>
      </c>
      <c r="AB23" s="83" t="e">
        <f>VLOOKUP($B23,SpeciesGroupAllometry!$A$10:$K$22,2)</f>
        <v>#N/A</v>
      </c>
      <c r="AC23" s="84" t="e">
        <f>VLOOKUP($B23,SpeciesGroupAllometry!$A$10:$K$22,3)</f>
        <v>#N/A</v>
      </c>
      <c r="AE23" s="143" t="s">
        <v>88</v>
      </c>
      <c r="AF23" s="144"/>
      <c r="AG23" s="145"/>
      <c r="AH23" s="97">
        <f>AH22*0.5</f>
        <v>0</v>
      </c>
      <c r="AI23" s="97">
        <f>AI22*0.5</f>
        <v>0</v>
      </c>
      <c r="AJ23" s="97">
        <f>AJ22*0.5</f>
        <v>0</v>
      </c>
      <c r="AK23" s="97">
        <f>AK22*0.5</f>
        <v>0</v>
      </c>
      <c r="AL23" s="97">
        <f>AL22*0.5</f>
        <v>0</v>
      </c>
    </row>
    <row r="24" spans="1:29" ht="18">
      <c r="A24" s="28">
        <f>FieldDataEntry!A16</f>
        <v>108</v>
      </c>
      <c r="B24" s="28">
        <f>FieldDataEntry!B16</f>
        <v>0</v>
      </c>
      <c r="C24" s="29">
        <f>IF(AND(SUM(FieldDataEntry!$C16:FieldDataEntry!$G16)&gt;0,FieldDataEntry!C16=0),15,FieldDataEntry!C16)</f>
        <v>0</v>
      </c>
      <c r="D24" s="76">
        <f>IF(FieldDataEntry!D16="d",C24,IF(AND(SUM(FieldDataEntry!D16:FieldDataEntry!$G16)&gt;0,FieldDataEntry!D16=0),15,FieldDataEntry!D16))</f>
        <v>0</v>
      </c>
      <c r="E24" s="76">
        <f>IF(FieldDataEntry!E16="d",D24,IF(AND(SUM(FieldDataEntry!E16:FieldDataEntry!$G16)&gt;0,FieldDataEntry!E16=0),15,FieldDataEntry!E16))</f>
        <v>0</v>
      </c>
      <c r="F24" s="76">
        <f>IF(FieldDataEntry!F16="d",E24,IF(AND(SUM(FieldDataEntry!F16:FieldDataEntry!$G16)&gt;0,FieldDataEntry!F16=0),15,FieldDataEntry!F16))</f>
        <v>0</v>
      </c>
      <c r="G24" s="76">
        <f>IF(FieldDataEntry!G16="d",F24,IF(AND(SUM(FieldDataEntry!G16:FieldDataEntry!$G16)&gt;0,FieldDataEntry!G16=0),15,FieldDataEntry!G16))</f>
        <v>0</v>
      </c>
      <c r="H24" s="44">
        <f t="shared" si="3"/>
        <v>0</v>
      </c>
      <c r="I24" s="44" t="e">
        <f t="shared" si="0"/>
        <v>#N/A</v>
      </c>
      <c r="J24" s="45" t="e">
        <f t="shared" si="11"/>
        <v>#N/A</v>
      </c>
      <c r="K24" s="46" t="e">
        <f t="shared" si="12"/>
        <v>#N/A</v>
      </c>
      <c r="L24" s="44">
        <f t="shared" si="4"/>
        <v>0</v>
      </c>
      <c r="M24" s="44" t="e">
        <f t="shared" si="1"/>
        <v>#N/A</v>
      </c>
      <c r="N24" s="45" t="e">
        <f t="shared" si="13"/>
        <v>#N/A</v>
      </c>
      <c r="O24" s="46" t="e">
        <f t="shared" si="14"/>
        <v>#N/A</v>
      </c>
      <c r="P24" s="44">
        <f t="shared" si="5"/>
        <v>0</v>
      </c>
      <c r="Q24" s="44" t="e">
        <f t="shared" si="2"/>
        <v>#N/A</v>
      </c>
      <c r="R24" s="45" t="e">
        <f t="shared" si="15"/>
        <v>#N/A</v>
      </c>
      <c r="S24" s="46" t="e">
        <f t="shared" si="16"/>
        <v>#N/A</v>
      </c>
      <c r="T24" s="80">
        <f t="shared" si="6"/>
        <v>0</v>
      </c>
      <c r="U24" s="80" t="e">
        <f t="shared" si="7"/>
        <v>#N/A</v>
      </c>
      <c r="V24" s="81" t="e">
        <f t="shared" si="8"/>
        <v>#N/A</v>
      </c>
      <c r="W24" s="46" t="e">
        <f t="shared" si="17"/>
        <v>#N/A</v>
      </c>
      <c r="X24" s="80">
        <f t="shared" si="9"/>
        <v>0</v>
      </c>
      <c r="Y24" s="80" t="e">
        <f t="shared" si="10"/>
        <v>#N/A</v>
      </c>
      <c r="Z24" s="45" t="e">
        <f t="shared" si="18"/>
        <v>#N/A</v>
      </c>
      <c r="AA24" s="46" t="e">
        <f t="shared" si="19"/>
        <v>#N/A</v>
      </c>
      <c r="AB24" s="83" t="e">
        <f>VLOOKUP($B24,SpeciesGroupAllometry!$A$10:$K$22,2)</f>
        <v>#N/A</v>
      </c>
      <c r="AC24" s="84" t="e">
        <f>VLOOKUP($B24,SpeciesGroupAllometry!$A$10:$K$22,3)</f>
        <v>#N/A</v>
      </c>
    </row>
    <row r="25" spans="1:29" ht="18">
      <c r="A25" s="28">
        <f>FieldDataEntry!A17</f>
        <v>109</v>
      </c>
      <c r="B25" s="28">
        <f>FieldDataEntry!B17</f>
        <v>0</v>
      </c>
      <c r="C25" s="29">
        <f>IF(AND(SUM(FieldDataEntry!$C17:FieldDataEntry!$G17)&gt;0,FieldDataEntry!C17=0),15,FieldDataEntry!C17)</f>
        <v>0</v>
      </c>
      <c r="D25" s="76">
        <f>IF(FieldDataEntry!D17="d",C25,IF(AND(SUM(FieldDataEntry!D17:FieldDataEntry!$G17)&gt;0,FieldDataEntry!D17=0),15,FieldDataEntry!D17))</f>
        <v>0</v>
      </c>
      <c r="E25" s="76">
        <f>IF(FieldDataEntry!E17="d",D25,IF(AND(SUM(FieldDataEntry!E17:FieldDataEntry!$G17)&gt;0,FieldDataEntry!E17=0),15,FieldDataEntry!E17))</f>
        <v>0</v>
      </c>
      <c r="F25" s="76">
        <f>IF(FieldDataEntry!F17="d",E25,IF(AND(SUM(FieldDataEntry!F17:FieldDataEntry!$G17)&gt;0,FieldDataEntry!F17=0),15,FieldDataEntry!F17))</f>
        <v>0</v>
      </c>
      <c r="G25" s="76">
        <f>IF(FieldDataEntry!G17="d",F25,IF(AND(SUM(FieldDataEntry!G17:FieldDataEntry!$G17)&gt;0,FieldDataEntry!G17=0),15,FieldDataEntry!G17))</f>
        <v>0</v>
      </c>
      <c r="H25" s="44">
        <f t="shared" si="3"/>
        <v>0</v>
      </c>
      <c r="I25" s="44" t="e">
        <f t="shared" si="0"/>
        <v>#N/A</v>
      </c>
      <c r="J25" s="45" t="e">
        <f t="shared" si="11"/>
        <v>#N/A</v>
      </c>
      <c r="K25" s="46" t="e">
        <f t="shared" si="12"/>
        <v>#N/A</v>
      </c>
      <c r="L25" s="44">
        <f t="shared" si="4"/>
        <v>0</v>
      </c>
      <c r="M25" s="44" t="e">
        <f t="shared" si="1"/>
        <v>#N/A</v>
      </c>
      <c r="N25" s="45" t="e">
        <f t="shared" si="13"/>
        <v>#N/A</v>
      </c>
      <c r="O25" s="46" t="e">
        <f t="shared" si="14"/>
        <v>#N/A</v>
      </c>
      <c r="P25" s="44">
        <f t="shared" si="5"/>
        <v>0</v>
      </c>
      <c r="Q25" s="44" t="e">
        <f t="shared" si="2"/>
        <v>#N/A</v>
      </c>
      <c r="R25" s="45" t="e">
        <f t="shared" si="15"/>
        <v>#N/A</v>
      </c>
      <c r="S25" s="46" t="e">
        <f t="shared" si="16"/>
        <v>#N/A</v>
      </c>
      <c r="T25" s="80">
        <f t="shared" si="6"/>
        <v>0</v>
      </c>
      <c r="U25" s="80" t="e">
        <f t="shared" si="7"/>
        <v>#N/A</v>
      </c>
      <c r="V25" s="81" t="e">
        <f t="shared" si="8"/>
        <v>#N/A</v>
      </c>
      <c r="W25" s="46" t="e">
        <f t="shared" si="17"/>
        <v>#N/A</v>
      </c>
      <c r="X25" s="80">
        <f t="shared" si="9"/>
        <v>0</v>
      </c>
      <c r="Y25" s="80" t="e">
        <f t="shared" si="10"/>
        <v>#N/A</v>
      </c>
      <c r="Z25" s="45" t="e">
        <f t="shared" si="18"/>
        <v>#N/A</v>
      </c>
      <c r="AA25" s="46" t="e">
        <f t="shared" si="19"/>
        <v>#N/A</v>
      </c>
      <c r="AB25" s="83" t="e">
        <f>VLOOKUP($B25,SpeciesGroupAllometry!$A$10:$K$22,2)</f>
        <v>#N/A</v>
      </c>
      <c r="AC25" s="84" t="e">
        <f>VLOOKUP($B25,SpeciesGroupAllometry!$A$10:$K$22,3)</f>
        <v>#N/A</v>
      </c>
    </row>
    <row r="26" spans="1:29" ht="18">
      <c r="A26" s="28">
        <f>FieldDataEntry!A18</f>
        <v>110</v>
      </c>
      <c r="B26" s="28">
        <f>FieldDataEntry!B18</f>
        <v>0</v>
      </c>
      <c r="C26" s="29">
        <f>IF(AND(SUM(FieldDataEntry!$C18:FieldDataEntry!$G18)&gt;0,FieldDataEntry!C18=0),15,FieldDataEntry!C18)</f>
        <v>0</v>
      </c>
      <c r="D26" s="76">
        <f>IF(FieldDataEntry!D18="d",C26,IF(AND(SUM(FieldDataEntry!D18:FieldDataEntry!$G18)&gt;0,FieldDataEntry!D18=0),15,FieldDataEntry!D18))</f>
        <v>0</v>
      </c>
      <c r="E26" s="76">
        <f>IF(FieldDataEntry!E18="d",D26,IF(AND(SUM(FieldDataEntry!E18:FieldDataEntry!$G18)&gt;0,FieldDataEntry!E18=0),15,FieldDataEntry!E18))</f>
        <v>0</v>
      </c>
      <c r="F26" s="76">
        <f>IF(FieldDataEntry!F18="d",E26,IF(AND(SUM(FieldDataEntry!F18:FieldDataEntry!$G18)&gt;0,FieldDataEntry!F18=0),15,FieldDataEntry!F18))</f>
        <v>0</v>
      </c>
      <c r="G26" s="76">
        <f>IF(FieldDataEntry!G18="d",F26,IF(AND(SUM(FieldDataEntry!G18:FieldDataEntry!$G18)&gt;0,FieldDataEntry!G18=0),15,FieldDataEntry!G18))</f>
        <v>0</v>
      </c>
      <c r="H26" s="44">
        <f t="shared" si="3"/>
        <v>0</v>
      </c>
      <c r="I26" s="44" t="e">
        <f t="shared" si="0"/>
        <v>#N/A</v>
      </c>
      <c r="J26" s="45" t="e">
        <f>I26*1000</f>
        <v>#N/A</v>
      </c>
      <c r="K26" s="46" t="e">
        <f t="shared" si="12"/>
        <v>#N/A</v>
      </c>
      <c r="L26" s="44">
        <f t="shared" si="4"/>
        <v>0</v>
      </c>
      <c r="M26" s="44" t="e">
        <f t="shared" si="1"/>
        <v>#N/A</v>
      </c>
      <c r="N26" s="45" t="e">
        <f t="shared" si="13"/>
        <v>#N/A</v>
      </c>
      <c r="O26" s="46" t="e">
        <f t="shared" si="14"/>
        <v>#N/A</v>
      </c>
      <c r="P26" s="44">
        <f t="shared" si="5"/>
        <v>0</v>
      </c>
      <c r="Q26" s="44" t="e">
        <f t="shared" si="2"/>
        <v>#N/A</v>
      </c>
      <c r="R26" s="45" t="e">
        <f>Q26*1000</f>
        <v>#N/A</v>
      </c>
      <c r="S26" s="46" t="e">
        <f t="shared" si="16"/>
        <v>#N/A</v>
      </c>
      <c r="T26" s="80">
        <f t="shared" si="6"/>
        <v>0</v>
      </c>
      <c r="U26" s="80" t="e">
        <f t="shared" si="7"/>
        <v>#N/A</v>
      </c>
      <c r="V26" s="81" t="e">
        <f t="shared" si="8"/>
        <v>#N/A</v>
      </c>
      <c r="W26" s="46" t="e">
        <f t="shared" si="17"/>
        <v>#N/A</v>
      </c>
      <c r="X26" s="80">
        <f t="shared" si="9"/>
        <v>0</v>
      </c>
      <c r="Y26" s="80" t="e">
        <f t="shared" si="10"/>
        <v>#N/A</v>
      </c>
      <c r="Z26" s="45" t="e">
        <f>Y26*1000</f>
        <v>#N/A</v>
      </c>
      <c r="AA26" s="46" t="e">
        <f t="shared" si="19"/>
        <v>#N/A</v>
      </c>
      <c r="AB26" s="83" t="e">
        <f>VLOOKUP($B26,SpeciesGroupAllometry!$A$10:$K$22,2)</f>
        <v>#N/A</v>
      </c>
      <c r="AC26" s="84" t="e">
        <f>VLOOKUP($B26,SpeciesGroupAllometry!$A$10:$K$22,3)</f>
        <v>#N/A</v>
      </c>
    </row>
    <row r="27" spans="1:29" ht="18">
      <c r="A27" s="28">
        <f>FieldDataEntry!A19</f>
        <v>111</v>
      </c>
      <c r="B27" s="28">
        <f>FieldDataEntry!B19</f>
        <v>0</v>
      </c>
      <c r="C27" s="29">
        <f>IF(AND(SUM(FieldDataEntry!$C19:FieldDataEntry!$G19)&gt;0,FieldDataEntry!C19=0),15,FieldDataEntry!C19)</f>
        <v>0</v>
      </c>
      <c r="D27" s="76">
        <f>IF(FieldDataEntry!D19="d",C27,IF(AND(SUM(FieldDataEntry!D19:FieldDataEntry!$G19)&gt;0,FieldDataEntry!D19=0),15,FieldDataEntry!D19))</f>
        <v>0</v>
      </c>
      <c r="E27" s="76">
        <f>IF(FieldDataEntry!E19="d",D27,IF(AND(SUM(FieldDataEntry!E19:FieldDataEntry!$G19)&gt;0,FieldDataEntry!E19=0),15,FieldDataEntry!E19))</f>
        <v>0</v>
      </c>
      <c r="F27" s="76">
        <f>IF(FieldDataEntry!F19="d",E27,IF(AND(SUM(FieldDataEntry!F19:FieldDataEntry!$G19)&gt;0,FieldDataEntry!F19=0),15,FieldDataEntry!F19))</f>
        <v>0</v>
      </c>
      <c r="G27" s="76">
        <f>IF(FieldDataEntry!G19="d",F27,IF(AND(SUM(FieldDataEntry!G19:FieldDataEntry!$G19)&gt;0,FieldDataEntry!G19=0),15,FieldDataEntry!G19))</f>
        <v>0</v>
      </c>
      <c r="H27" s="44">
        <f t="shared" si="3"/>
        <v>0</v>
      </c>
      <c r="I27" s="44" t="e">
        <f t="shared" si="0"/>
        <v>#N/A</v>
      </c>
      <c r="J27" s="45" t="e">
        <f t="shared" si="11"/>
        <v>#N/A</v>
      </c>
      <c r="K27" s="46" t="e">
        <f t="shared" si="12"/>
        <v>#N/A</v>
      </c>
      <c r="L27" s="44">
        <f t="shared" si="4"/>
        <v>0</v>
      </c>
      <c r="M27" s="44" t="e">
        <f t="shared" si="1"/>
        <v>#N/A</v>
      </c>
      <c r="N27" s="45" t="e">
        <f t="shared" si="13"/>
        <v>#N/A</v>
      </c>
      <c r="O27" s="46" t="e">
        <f t="shared" si="14"/>
        <v>#N/A</v>
      </c>
      <c r="P27" s="44">
        <f t="shared" si="5"/>
        <v>0</v>
      </c>
      <c r="Q27" s="44" t="e">
        <f t="shared" si="2"/>
        <v>#N/A</v>
      </c>
      <c r="R27" s="45" t="e">
        <f t="shared" si="15"/>
        <v>#N/A</v>
      </c>
      <c r="S27" s="46" t="e">
        <f t="shared" si="16"/>
        <v>#N/A</v>
      </c>
      <c r="T27" s="80">
        <f t="shared" si="6"/>
        <v>0</v>
      </c>
      <c r="U27" s="80" t="e">
        <f t="shared" si="7"/>
        <v>#N/A</v>
      </c>
      <c r="V27" s="81" t="e">
        <f t="shared" si="8"/>
        <v>#N/A</v>
      </c>
      <c r="W27" s="46" t="e">
        <f t="shared" si="17"/>
        <v>#N/A</v>
      </c>
      <c r="X27" s="80">
        <f t="shared" si="9"/>
        <v>0</v>
      </c>
      <c r="Y27" s="80" t="e">
        <f t="shared" si="10"/>
        <v>#N/A</v>
      </c>
      <c r="Z27" s="45" t="e">
        <f t="shared" si="18"/>
        <v>#N/A</v>
      </c>
      <c r="AA27" s="46" t="e">
        <f t="shared" si="19"/>
        <v>#N/A</v>
      </c>
      <c r="AB27" s="83" t="e">
        <f>VLOOKUP($B27,SpeciesGroupAllometry!$A$10:$K$22,2)</f>
        <v>#N/A</v>
      </c>
      <c r="AC27" s="84" t="e">
        <f>VLOOKUP($B27,SpeciesGroupAllometry!$A$10:$K$22,3)</f>
        <v>#N/A</v>
      </c>
    </row>
    <row r="28" spans="1:29" ht="18">
      <c r="A28" s="28">
        <f>FieldDataEntry!A20</f>
        <v>112</v>
      </c>
      <c r="B28" s="28">
        <f>FieldDataEntry!B20</f>
        <v>0</v>
      </c>
      <c r="C28" s="29">
        <f>IF(AND(SUM(FieldDataEntry!$C20:FieldDataEntry!$G20)&gt;0,FieldDataEntry!C20=0),15,FieldDataEntry!C20)</f>
        <v>0</v>
      </c>
      <c r="D28" s="76">
        <f>IF(FieldDataEntry!D20="d",C28,IF(AND(SUM(FieldDataEntry!D20:FieldDataEntry!$G20)&gt;0,FieldDataEntry!D20=0),15,FieldDataEntry!D20))</f>
        <v>0</v>
      </c>
      <c r="E28" s="76">
        <f>IF(FieldDataEntry!E20="d",D28,IF(AND(SUM(FieldDataEntry!E20:FieldDataEntry!$G20)&gt;0,FieldDataEntry!E20=0),15,FieldDataEntry!E20))</f>
        <v>0</v>
      </c>
      <c r="F28" s="76">
        <f>IF(FieldDataEntry!F20="d",E28,IF(AND(SUM(FieldDataEntry!F20:FieldDataEntry!$G20)&gt;0,FieldDataEntry!F20=0),15,FieldDataEntry!F20))</f>
        <v>0</v>
      </c>
      <c r="G28" s="76">
        <f>IF(FieldDataEntry!G20="d",F28,IF(AND(SUM(FieldDataEntry!G20:FieldDataEntry!$G20)&gt;0,FieldDataEntry!G20=0),15,FieldDataEntry!G20))</f>
        <v>0</v>
      </c>
      <c r="H28" s="44">
        <f t="shared" si="3"/>
        <v>0</v>
      </c>
      <c r="I28" s="44" t="e">
        <f t="shared" si="0"/>
        <v>#N/A</v>
      </c>
      <c r="J28" s="45" t="e">
        <f t="shared" si="11"/>
        <v>#N/A</v>
      </c>
      <c r="K28" s="46" t="e">
        <f t="shared" si="12"/>
        <v>#N/A</v>
      </c>
      <c r="L28" s="44">
        <f t="shared" si="4"/>
        <v>0</v>
      </c>
      <c r="M28" s="44" t="e">
        <f t="shared" si="1"/>
        <v>#N/A</v>
      </c>
      <c r="N28" s="45" t="e">
        <f t="shared" si="13"/>
        <v>#N/A</v>
      </c>
      <c r="O28" s="46" t="e">
        <f t="shared" si="14"/>
        <v>#N/A</v>
      </c>
      <c r="P28" s="44">
        <f t="shared" si="5"/>
        <v>0</v>
      </c>
      <c r="Q28" s="44" t="e">
        <f t="shared" si="2"/>
        <v>#N/A</v>
      </c>
      <c r="R28" s="45" t="e">
        <f t="shared" si="15"/>
        <v>#N/A</v>
      </c>
      <c r="S28" s="46" t="e">
        <f t="shared" si="16"/>
        <v>#N/A</v>
      </c>
      <c r="T28" s="80">
        <f t="shared" si="6"/>
        <v>0</v>
      </c>
      <c r="U28" s="80" t="e">
        <f t="shared" si="7"/>
        <v>#N/A</v>
      </c>
      <c r="V28" s="81" t="e">
        <f t="shared" si="8"/>
        <v>#N/A</v>
      </c>
      <c r="W28" s="46" t="e">
        <f t="shared" si="17"/>
        <v>#N/A</v>
      </c>
      <c r="X28" s="80">
        <f t="shared" si="9"/>
        <v>0</v>
      </c>
      <c r="Y28" s="80" t="e">
        <f t="shared" si="10"/>
        <v>#N/A</v>
      </c>
      <c r="Z28" s="45" t="e">
        <f t="shared" si="18"/>
        <v>#N/A</v>
      </c>
      <c r="AA28" s="46" t="e">
        <f t="shared" si="19"/>
        <v>#N/A</v>
      </c>
      <c r="AB28" s="83" t="e">
        <f>VLOOKUP($B28,SpeciesGroupAllometry!$A$10:$K$22,2)</f>
        <v>#N/A</v>
      </c>
      <c r="AC28" s="84" t="e">
        <f>VLOOKUP($B28,SpeciesGroupAllometry!$A$10:$K$22,3)</f>
        <v>#N/A</v>
      </c>
    </row>
    <row r="29" spans="1:29" ht="18">
      <c r="A29" s="28">
        <f>FieldDataEntry!A21</f>
        <v>114</v>
      </c>
      <c r="B29" s="28">
        <f>FieldDataEntry!B21</f>
        <v>0</v>
      </c>
      <c r="C29" s="29">
        <f>IF(AND(SUM(FieldDataEntry!$C21:FieldDataEntry!$G21)&gt;0,FieldDataEntry!C21=0),15,FieldDataEntry!C21)</f>
        <v>0</v>
      </c>
      <c r="D29" s="76">
        <f>IF(FieldDataEntry!D21="d",C29,IF(AND(SUM(FieldDataEntry!D21:FieldDataEntry!$G21)&gt;0,FieldDataEntry!D21=0),15,FieldDataEntry!D21))</f>
        <v>0</v>
      </c>
      <c r="E29" s="76">
        <f>IF(FieldDataEntry!E21="d",D29,IF(AND(SUM(FieldDataEntry!E21:FieldDataEntry!$G21)&gt;0,FieldDataEntry!E21=0),15,FieldDataEntry!E21))</f>
        <v>0</v>
      </c>
      <c r="F29" s="76">
        <f>IF(FieldDataEntry!F21="d",E29,IF(AND(SUM(FieldDataEntry!F21:FieldDataEntry!$G21)&gt;0,FieldDataEntry!F21=0),15,FieldDataEntry!F21))</f>
        <v>0</v>
      </c>
      <c r="G29" s="76">
        <f>IF(FieldDataEntry!G21="d",F29,IF(AND(SUM(FieldDataEntry!G21:FieldDataEntry!$G21)&gt;0,FieldDataEntry!G21=0),15,FieldDataEntry!G21))</f>
        <v>0</v>
      </c>
      <c r="H29" s="44">
        <f t="shared" si="3"/>
        <v>0</v>
      </c>
      <c r="I29" s="44" t="e">
        <f t="shared" si="0"/>
        <v>#N/A</v>
      </c>
      <c r="J29" s="45" t="e">
        <f t="shared" si="11"/>
        <v>#N/A</v>
      </c>
      <c r="K29" s="46" t="e">
        <f t="shared" si="12"/>
        <v>#N/A</v>
      </c>
      <c r="L29" s="44">
        <f t="shared" si="4"/>
        <v>0</v>
      </c>
      <c r="M29" s="44" t="e">
        <f t="shared" si="1"/>
        <v>#N/A</v>
      </c>
      <c r="N29" s="45" t="e">
        <f t="shared" si="13"/>
        <v>#N/A</v>
      </c>
      <c r="O29" s="46" t="e">
        <f t="shared" si="14"/>
        <v>#N/A</v>
      </c>
      <c r="P29" s="44">
        <f t="shared" si="5"/>
        <v>0</v>
      </c>
      <c r="Q29" s="44" t="e">
        <f t="shared" si="2"/>
        <v>#N/A</v>
      </c>
      <c r="R29" s="45" t="e">
        <f t="shared" si="15"/>
        <v>#N/A</v>
      </c>
      <c r="S29" s="46" t="e">
        <f t="shared" si="16"/>
        <v>#N/A</v>
      </c>
      <c r="T29" s="80">
        <f t="shared" si="6"/>
        <v>0</v>
      </c>
      <c r="U29" s="80" t="e">
        <f t="shared" si="7"/>
        <v>#N/A</v>
      </c>
      <c r="V29" s="81" t="e">
        <f t="shared" si="8"/>
        <v>#N/A</v>
      </c>
      <c r="W29" s="46" t="e">
        <f t="shared" si="17"/>
        <v>#N/A</v>
      </c>
      <c r="X29" s="80">
        <f t="shared" si="9"/>
        <v>0</v>
      </c>
      <c r="Y29" s="80" t="e">
        <f t="shared" si="10"/>
        <v>#N/A</v>
      </c>
      <c r="Z29" s="45" t="e">
        <f t="shared" si="18"/>
        <v>#N/A</v>
      </c>
      <c r="AA29" s="46" t="e">
        <f t="shared" si="19"/>
        <v>#N/A</v>
      </c>
      <c r="AB29" s="83" t="e">
        <f>VLOOKUP($B29,SpeciesGroupAllometry!$A$10:$K$22,2)</f>
        <v>#N/A</v>
      </c>
      <c r="AC29" s="84" t="e">
        <f>VLOOKUP($B29,SpeciesGroupAllometry!$A$10:$K$22,3)</f>
        <v>#N/A</v>
      </c>
    </row>
    <row r="30" spans="1:29" ht="18">
      <c r="A30" s="28">
        <f>FieldDataEntry!A22</f>
        <v>115</v>
      </c>
      <c r="B30" s="28">
        <f>FieldDataEntry!B22</f>
        <v>0</v>
      </c>
      <c r="C30" s="29">
        <f>IF(AND(SUM(FieldDataEntry!$C22:FieldDataEntry!$G22)&gt;0,FieldDataEntry!C22=0),15,FieldDataEntry!C22)</f>
        <v>0</v>
      </c>
      <c r="D30" s="76">
        <f>IF(FieldDataEntry!D22="d",C30,IF(AND(SUM(FieldDataEntry!D22:FieldDataEntry!$G22)&gt;0,FieldDataEntry!D22=0),15,FieldDataEntry!D22))</f>
        <v>0</v>
      </c>
      <c r="E30" s="76">
        <f>IF(FieldDataEntry!E22="d",D30,IF(AND(SUM(FieldDataEntry!E22:FieldDataEntry!$G22)&gt;0,FieldDataEntry!E22=0),15,FieldDataEntry!E22))</f>
        <v>0</v>
      </c>
      <c r="F30" s="76">
        <f>IF(FieldDataEntry!F22="d",E30,IF(AND(SUM(FieldDataEntry!F22:FieldDataEntry!$G22)&gt;0,FieldDataEntry!F22=0),15,FieldDataEntry!F22))</f>
        <v>0</v>
      </c>
      <c r="G30" s="76">
        <f>IF(FieldDataEntry!G22="d",F30,IF(AND(SUM(FieldDataEntry!G22:FieldDataEntry!$G22)&gt;0,FieldDataEntry!G22=0),15,FieldDataEntry!G22))</f>
        <v>0</v>
      </c>
      <c r="H30" s="44">
        <f t="shared" si="3"/>
        <v>0</v>
      </c>
      <c r="I30" s="44" t="e">
        <f t="shared" si="0"/>
        <v>#N/A</v>
      </c>
      <c r="J30" s="45" t="e">
        <f t="shared" si="11"/>
        <v>#N/A</v>
      </c>
      <c r="K30" s="46" t="e">
        <f t="shared" si="12"/>
        <v>#N/A</v>
      </c>
      <c r="L30" s="44">
        <f t="shared" si="4"/>
        <v>0</v>
      </c>
      <c r="M30" s="44" t="e">
        <f t="shared" si="1"/>
        <v>#N/A</v>
      </c>
      <c r="N30" s="45" t="e">
        <f t="shared" si="13"/>
        <v>#N/A</v>
      </c>
      <c r="O30" s="46" t="e">
        <f t="shared" si="14"/>
        <v>#N/A</v>
      </c>
      <c r="P30" s="44">
        <f t="shared" si="5"/>
        <v>0</v>
      </c>
      <c r="Q30" s="44" t="e">
        <f t="shared" si="2"/>
        <v>#N/A</v>
      </c>
      <c r="R30" s="45" t="e">
        <f t="shared" si="15"/>
        <v>#N/A</v>
      </c>
      <c r="S30" s="46" t="e">
        <f t="shared" si="16"/>
        <v>#N/A</v>
      </c>
      <c r="T30" s="80">
        <f t="shared" si="6"/>
        <v>0</v>
      </c>
      <c r="U30" s="80" t="e">
        <f t="shared" si="7"/>
        <v>#N/A</v>
      </c>
      <c r="V30" s="81" t="e">
        <f t="shared" si="8"/>
        <v>#N/A</v>
      </c>
      <c r="W30" s="46" t="e">
        <f t="shared" si="17"/>
        <v>#N/A</v>
      </c>
      <c r="X30" s="80">
        <f t="shared" si="9"/>
        <v>0</v>
      </c>
      <c r="Y30" s="80" t="e">
        <f t="shared" si="10"/>
        <v>#N/A</v>
      </c>
      <c r="Z30" s="45" t="e">
        <f t="shared" si="18"/>
        <v>#N/A</v>
      </c>
      <c r="AA30" s="46" t="e">
        <f t="shared" si="19"/>
        <v>#N/A</v>
      </c>
      <c r="AB30" s="83" t="e">
        <f>VLOOKUP($B30,SpeciesGroupAllometry!$A$10:$K$22,2)</f>
        <v>#N/A</v>
      </c>
      <c r="AC30" s="84" t="e">
        <f>VLOOKUP($B30,SpeciesGroupAllometry!$A$10:$K$22,3)</f>
        <v>#N/A</v>
      </c>
    </row>
    <row r="31" spans="1:29" ht="18">
      <c r="A31" s="28">
        <f>FieldDataEntry!A23</f>
        <v>116</v>
      </c>
      <c r="B31" s="28">
        <f>FieldDataEntry!B23</f>
        <v>0</v>
      </c>
      <c r="C31" s="29">
        <f>IF(AND(SUM(FieldDataEntry!$C23:FieldDataEntry!$G23)&gt;0,FieldDataEntry!C23=0),15,FieldDataEntry!C23)</f>
        <v>0</v>
      </c>
      <c r="D31" s="76">
        <f>IF(FieldDataEntry!D23="d",C31,IF(AND(SUM(FieldDataEntry!D23:FieldDataEntry!$G23)&gt;0,FieldDataEntry!D23=0),15,FieldDataEntry!D23))</f>
        <v>0</v>
      </c>
      <c r="E31" s="76">
        <f>IF(FieldDataEntry!E23="d",D31,IF(AND(SUM(FieldDataEntry!E23:FieldDataEntry!$G23)&gt;0,FieldDataEntry!E23=0),15,FieldDataEntry!E23))</f>
        <v>0</v>
      </c>
      <c r="F31" s="76">
        <f>IF(FieldDataEntry!F23="d",E31,IF(AND(SUM(FieldDataEntry!F23:FieldDataEntry!$G23)&gt;0,FieldDataEntry!F23=0),15,FieldDataEntry!F23))</f>
        <v>0</v>
      </c>
      <c r="G31" s="76">
        <f>IF(FieldDataEntry!G23="d",F31,IF(AND(SUM(FieldDataEntry!G23:FieldDataEntry!$G23)&gt;0,FieldDataEntry!G23=0),15,FieldDataEntry!G23))</f>
        <v>0</v>
      </c>
      <c r="H31" s="44">
        <f t="shared" si="3"/>
        <v>0</v>
      </c>
      <c r="I31" s="44" t="e">
        <f t="shared" si="0"/>
        <v>#N/A</v>
      </c>
      <c r="J31" s="45" t="e">
        <f t="shared" si="11"/>
        <v>#N/A</v>
      </c>
      <c r="K31" s="46" t="e">
        <f t="shared" si="12"/>
        <v>#N/A</v>
      </c>
      <c r="L31" s="44">
        <f t="shared" si="4"/>
        <v>0</v>
      </c>
      <c r="M31" s="44" t="e">
        <f t="shared" si="1"/>
        <v>#N/A</v>
      </c>
      <c r="N31" s="45" t="e">
        <f t="shared" si="13"/>
        <v>#N/A</v>
      </c>
      <c r="O31" s="46" t="e">
        <f t="shared" si="14"/>
        <v>#N/A</v>
      </c>
      <c r="P31" s="44">
        <f t="shared" si="5"/>
        <v>0</v>
      </c>
      <c r="Q31" s="44" t="e">
        <f t="shared" si="2"/>
        <v>#N/A</v>
      </c>
      <c r="R31" s="45" t="e">
        <f t="shared" si="15"/>
        <v>#N/A</v>
      </c>
      <c r="S31" s="46" t="e">
        <f t="shared" si="16"/>
        <v>#N/A</v>
      </c>
      <c r="T31" s="80">
        <f t="shared" si="6"/>
        <v>0</v>
      </c>
      <c r="U31" s="80" t="e">
        <f t="shared" si="7"/>
        <v>#N/A</v>
      </c>
      <c r="V31" s="81" t="e">
        <f t="shared" si="8"/>
        <v>#N/A</v>
      </c>
      <c r="W31" s="46" t="e">
        <f t="shared" si="17"/>
        <v>#N/A</v>
      </c>
      <c r="X31" s="80">
        <f t="shared" si="9"/>
        <v>0</v>
      </c>
      <c r="Y31" s="80" t="e">
        <f t="shared" si="10"/>
        <v>#N/A</v>
      </c>
      <c r="Z31" s="45" t="e">
        <f t="shared" si="18"/>
        <v>#N/A</v>
      </c>
      <c r="AA31" s="46" t="e">
        <f t="shared" si="19"/>
        <v>#N/A</v>
      </c>
      <c r="AB31" s="83" t="e">
        <f>VLOOKUP($B31,SpeciesGroupAllometry!$A$10:$K$22,2)</f>
        <v>#N/A</v>
      </c>
      <c r="AC31" s="84" t="e">
        <f>VLOOKUP($B31,SpeciesGroupAllometry!$A$10:$K$22,3)</f>
        <v>#N/A</v>
      </c>
    </row>
    <row r="32" spans="1:29" ht="18">
      <c r="A32" s="28">
        <f>FieldDataEntry!A24</f>
        <v>117</v>
      </c>
      <c r="B32" s="28">
        <f>FieldDataEntry!B24</f>
        <v>0</v>
      </c>
      <c r="C32" s="29">
        <f>IF(AND(SUM(FieldDataEntry!$C24:FieldDataEntry!$G24)&gt;0,FieldDataEntry!C24=0),15,FieldDataEntry!C24)</f>
        <v>0</v>
      </c>
      <c r="D32" s="76">
        <f>IF(FieldDataEntry!D24="d",C32,IF(AND(SUM(FieldDataEntry!D24:FieldDataEntry!$G24)&gt;0,FieldDataEntry!D24=0),15,FieldDataEntry!D24))</f>
        <v>0</v>
      </c>
      <c r="E32" s="76">
        <f>IF(FieldDataEntry!E24="d",D32,IF(AND(SUM(FieldDataEntry!E24:FieldDataEntry!$G24)&gt;0,FieldDataEntry!E24=0),15,FieldDataEntry!E24))</f>
        <v>0</v>
      </c>
      <c r="F32" s="76">
        <f>IF(FieldDataEntry!F24="d",E32,IF(AND(SUM(FieldDataEntry!F24:FieldDataEntry!$G24)&gt;0,FieldDataEntry!F24=0),15,FieldDataEntry!F24))</f>
        <v>0</v>
      </c>
      <c r="G32" s="76">
        <f>IF(FieldDataEntry!G24="d",F32,IF(AND(SUM(FieldDataEntry!G24:FieldDataEntry!$G24)&gt;0,FieldDataEntry!G24=0),15,FieldDataEntry!G24))</f>
        <v>0</v>
      </c>
      <c r="H32" s="44">
        <f t="shared" si="3"/>
        <v>0</v>
      </c>
      <c r="I32" s="44" t="e">
        <f t="shared" si="0"/>
        <v>#N/A</v>
      </c>
      <c r="J32" s="45" t="e">
        <f t="shared" si="11"/>
        <v>#N/A</v>
      </c>
      <c r="K32" s="46" t="e">
        <f t="shared" si="12"/>
        <v>#N/A</v>
      </c>
      <c r="L32" s="44">
        <f t="shared" si="4"/>
        <v>0</v>
      </c>
      <c r="M32" s="44" t="e">
        <f t="shared" si="1"/>
        <v>#N/A</v>
      </c>
      <c r="N32" s="45" t="e">
        <f t="shared" si="13"/>
        <v>#N/A</v>
      </c>
      <c r="O32" s="46" t="e">
        <f t="shared" si="14"/>
        <v>#N/A</v>
      </c>
      <c r="P32" s="44">
        <f t="shared" si="5"/>
        <v>0</v>
      </c>
      <c r="Q32" s="44" t="e">
        <f t="shared" si="2"/>
        <v>#N/A</v>
      </c>
      <c r="R32" s="45" t="e">
        <f t="shared" si="15"/>
        <v>#N/A</v>
      </c>
      <c r="S32" s="46" t="e">
        <f t="shared" si="16"/>
        <v>#N/A</v>
      </c>
      <c r="T32" s="80">
        <f t="shared" si="6"/>
        <v>0</v>
      </c>
      <c r="U32" s="80" t="e">
        <f t="shared" si="7"/>
        <v>#N/A</v>
      </c>
      <c r="V32" s="81" t="e">
        <f t="shared" si="8"/>
        <v>#N/A</v>
      </c>
      <c r="W32" s="46" t="e">
        <f t="shared" si="17"/>
        <v>#N/A</v>
      </c>
      <c r="X32" s="80">
        <f t="shared" si="9"/>
        <v>0</v>
      </c>
      <c r="Y32" s="80" t="e">
        <f t="shared" si="10"/>
        <v>#N/A</v>
      </c>
      <c r="Z32" s="45" t="e">
        <f t="shared" si="18"/>
        <v>#N/A</v>
      </c>
      <c r="AA32" s="46" t="e">
        <f t="shared" si="19"/>
        <v>#N/A</v>
      </c>
      <c r="AB32" s="83" t="e">
        <f>VLOOKUP($B32,SpeciesGroupAllometry!$A$10:$K$22,2)</f>
        <v>#N/A</v>
      </c>
      <c r="AC32" s="84" t="e">
        <f>VLOOKUP($B32,SpeciesGroupAllometry!$A$10:$K$22,3)</f>
        <v>#N/A</v>
      </c>
    </row>
    <row r="33" spans="1:29" ht="18">
      <c r="A33" s="28">
        <f>FieldDataEntry!A25</f>
        <v>118</v>
      </c>
      <c r="B33" s="28">
        <f>FieldDataEntry!B25</f>
        <v>0</v>
      </c>
      <c r="C33" s="29">
        <f>IF(AND(SUM(FieldDataEntry!$C25:FieldDataEntry!$G25)&gt;0,FieldDataEntry!C25=0),15,FieldDataEntry!C25)</f>
        <v>0</v>
      </c>
      <c r="D33" s="76">
        <f>IF(FieldDataEntry!D25="d",C33,IF(AND(SUM(FieldDataEntry!D25:FieldDataEntry!$G25)&gt;0,FieldDataEntry!D25=0),15,FieldDataEntry!D25))</f>
        <v>0</v>
      </c>
      <c r="E33" s="76">
        <f>IF(FieldDataEntry!E25="d",D33,IF(AND(SUM(FieldDataEntry!E25:FieldDataEntry!$G25)&gt;0,FieldDataEntry!E25=0),15,FieldDataEntry!E25))</f>
        <v>0</v>
      </c>
      <c r="F33" s="76">
        <f>IF(FieldDataEntry!F25="d",E33,IF(AND(SUM(FieldDataEntry!F25:FieldDataEntry!$G25)&gt;0,FieldDataEntry!F25=0),15,FieldDataEntry!F25))</f>
        <v>0</v>
      </c>
      <c r="G33" s="76">
        <f>IF(FieldDataEntry!G25="d",F33,IF(AND(SUM(FieldDataEntry!G25:FieldDataEntry!$G25)&gt;0,FieldDataEntry!G25=0),15,FieldDataEntry!G25))</f>
        <v>0</v>
      </c>
      <c r="H33" s="44">
        <f t="shared" si="3"/>
        <v>0</v>
      </c>
      <c r="I33" s="44" t="e">
        <f t="shared" si="0"/>
        <v>#N/A</v>
      </c>
      <c r="J33" s="45" t="e">
        <f t="shared" si="11"/>
        <v>#N/A</v>
      </c>
      <c r="K33" s="46" t="e">
        <f t="shared" si="12"/>
        <v>#N/A</v>
      </c>
      <c r="L33" s="44">
        <f t="shared" si="4"/>
        <v>0</v>
      </c>
      <c r="M33" s="44" t="e">
        <f t="shared" si="1"/>
        <v>#N/A</v>
      </c>
      <c r="N33" s="45" t="e">
        <f t="shared" si="13"/>
        <v>#N/A</v>
      </c>
      <c r="O33" s="46" t="e">
        <f t="shared" si="14"/>
        <v>#N/A</v>
      </c>
      <c r="P33" s="44">
        <f t="shared" si="5"/>
        <v>0</v>
      </c>
      <c r="Q33" s="44" t="e">
        <f t="shared" si="2"/>
        <v>#N/A</v>
      </c>
      <c r="R33" s="45" t="e">
        <f t="shared" si="15"/>
        <v>#N/A</v>
      </c>
      <c r="S33" s="46" t="e">
        <f t="shared" si="16"/>
        <v>#N/A</v>
      </c>
      <c r="T33" s="80">
        <f t="shared" si="6"/>
        <v>0</v>
      </c>
      <c r="U33" s="80" t="e">
        <f t="shared" si="7"/>
        <v>#N/A</v>
      </c>
      <c r="V33" s="81" t="e">
        <f t="shared" si="8"/>
        <v>#N/A</v>
      </c>
      <c r="W33" s="46" t="e">
        <f t="shared" si="17"/>
        <v>#N/A</v>
      </c>
      <c r="X33" s="80">
        <f t="shared" si="9"/>
        <v>0</v>
      </c>
      <c r="Y33" s="80" t="e">
        <f t="shared" si="10"/>
        <v>#N/A</v>
      </c>
      <c r="Z33" s="45" t="e">
        <f t="shared" si="18"/>
        <v>#N/A</v>
      </c>
      <c r="AA33" s="46" t="e">
        <f t="shared" si="19"/>
        <v>#N/A</v>
      </c>
      <c r="AB33" s="83" t="e">
        <f>VLOOKUP($B33,SpeciesGroupAllometry!$A$10:$K$22,2)</f>
        <v>#N/A</v>
      </c>
      <c r="AC33" s="84" t="e">
        <f>VLOOKUP($B33,SpeciesGroupAllometry!$A$10:$K$22,3)</f>
        <v>#N/A</v>
      </c>
    </row>
    <row r="34" spans="1:29" ht="18">
      <c r="A34" s="28">
        <f>FieldDataEntry!A26</f>
        <v>119</v>
      </c>
      <c r="B34" s="28">
        <f>FieldDataEntry!B26</f>
        <v>0</v>
      </c>
      <c r="C34" s="29">
        <f>IF(AND(SUM(FieldDataEntry!$C26:FieldDataEntry!$G26)&gt;0,FieldDataEntry!C26=0),15,FieldDataEntry!C26)</f>
        <v>0</v>
      </c>
      <c r="D34" s="76">
        <f>IF(FieldDataEntry!D26="d",C34,IF(AND(SUM(FieldDataEntry!D26:FieldDataEntry!$G26)&gt;0,FieldDataEntry!D26=0),15,FieldDataEntry!D26))</f>
        <v>0</v>
      </c>
      <c r="E34" s="76">
        <f>IF(FieldDataEntry!E26="d",D34,IF(AND(SUM(FieldDataEntry!E26:FieldDataEntry!$G26)&gt;0,FieldDataEntry!E26=0),15,FieldDataEntry!E26))</f>
        <v>0</v>
      </c>
      <c r="F34" s="76">
        <f>IF(FieldDataEntry!F26="d",E34,IF(AND(SUM(FieldDataEntry!F26:FieldDataEntry!$G26)&gt;0,FieldDataEntry!F26=0),15,FieldDataEntry!F26))</f>
        <v>0</v>
      </c>
      <c r="G34" s="76">
        <f>IF(FieldDataEntry!G26="d",F34,IF(AND(SUM(FieldDataEntry!G26:FieldDataEntry!$G26)&gt;0,FieldDataEntry!G26=0),15,FieldDataEntry!G26))</f>
        <v>0</v>
      </c>
      <c r="H34" s="44">
        <f t="shared" si="3"/>
        <v>0</v>
      </c>
      <c r="I34" s="44" t="e">
        <f t="shared" si="0"/>
        <v>#N/A</v>
      </c>
      <c r="J34" s="45" t="e">
        <f t="shared" si="11"/>
        <v>#N/A</v>
      </c>
      <c r="K34" s="46" t="e">
        <f t="shared" si="12"/>
        <v>#N/A</v>
      </c>
      <c r="L34" s="44">
        <f t="shared" si="4"/>
        <v>0</v>
      </c>
      <c r="M34" s="44" t="e">
        <f t="shared" si="1"/>
        <v>#N/A</v>
      </c>
      <c r="N34" s="45" t="e">
        <f t="shared" si="13"/>
        <v>#N/A</v>
      </c>
      <c r="O34" s="46" t="e">
        <f t="shared" si="14"/>
        <v>#N/A</v>
      </c>
      <c r="P34" s="44">
        <f t="shared" si="5"/>
        <v>0</v>
      </c>
      <c r="Q34" s="44" t="e">
        <f t="shared" si="2"/>
        <v>#N/A</v>
      </c>
      <c r="R34" s="45" t="e">
        <f t="shared" si="15"/>
        <v>#N/A</v>
      </c>
      <c r="S34" s="46" t="e">
        <f t="shared" si="16"/>
        <v>#N/A</v>
      </c>
      <c r="T34" s="80">
        <f t="shared" si="6"/>
        <v>0</v>
      </c>
      <c r="U34" s="80" t="e">
        <f t="shared" si="7"/>
        <v>#N/A</v>
      </c>
      <c r="V34" s="81" t="e">
        <f t="shared" si="8"/>
        <v>#N/A</v>
      </c>
      <c r="W34" s="46" t="e">
        <f t="shared" si="17"/>
        <v>#N/A</v>
      </c>
      <c r="X34" s="80">
        <f t="shared" si="9"/>
        <v>0</v>
      </c>
      <c r="Y34" s="80" t="e">
        <f t="shared" si="10"/>
        <v>#N/A</v>
      </c>
      <c r="Z34" s="45" t="e">
        <f t="shared" si="18"/>
        <v>#N/A</v>
      </c>
      <c r="AA34" s="46" t="e">
        <f t="shared" si="19"/>
        <v>#N/A</v>
      </c>
      <c r="AB34" s="83" t="e">
        <f>VLOOKUP($B34,SpeciesGroupAllometry!$A$10:$K$22,2)</f>
        <v>#N/A</v>
      </c>
      <c r="AC34" s="84" t="e">
        <f>VLOOKUP($B34,SpeciesGroupAllometry!$A$10:$K$22,3)</f>
        <v>#N/A</v>
      </c>
    </row>
    <row r="35" spans="1:29" ht="18">
      <c r="A35" s="28">
        <f>FieldDataEntry!A27</f>
        <v>120</v>
      </c>
      <c r="B35" s="28">
        <f>FieldDataEntry!B27</f>
        <v>0</v>
      </c>
      <c r="C35" s="29">
        <f>IF(AND(SUM(FieldDataEntry!$C27:FieldDataEntry!$G27)&gt;0,FieldDataEntry!C27=0),15,FieldDataEntry!C27)</f>
        <v>0</v>
      </c>
      <c r="D35" s="76">
        <f>IF(FieldDataEntry!D27="d",C35,IF(AND(SUM(FieldDataEntry!D27:FieldDataEntry!$G27)&gt;0,FieldDataEntry!D27=0),15,FieldDataEntry!D27))</f>
        <v>0</v>
      </c>
      <c r="E35" s="76">
        <f>IF(FieldDataEntry!E27="d",D35,IF(AND(SUM(FieldDataEntry!E27:FieldDataEntry!$G27)&gt;0,FieldDataEntry!E27=0),15,FieldDataEntry!E27))</f>
        <v>0</v>
      </c>
      <c r="F35" s="76">
        <f>IF(FieldDataEntry!F27="d",E35,IF(AND(SUM(FieldDataEntry!F27:FieldDataEntry!$G27)&gt;0,FieldDataEntry!F27=0),15,FieldDataEntry!F27))</f>
        <v>0</v>
      </c>
      <c r="G35" s="76">
        <f>IF(FieldDataEntry!G27="d",F35,IF(AND(SUM(FieldDataEntry!G27:FieldDataEntry!$G27)&gt;0,FieldDataEntry!G27=0),15,FieldDataEntry!G27))</f>
        <v>0</v>
      </c>
      <c r="H35" s="44">
        <f t="shared" si="3"/>
        <v>0</v>
      </c>
      <c r="I35" s="44" t="e">
        <f t="shared" si="0"/>
        <v>#N/A</v>
      </c>
      <c r="J35" s="45" t="e">
        <f t="shared" si="11"/>
        <v>#N/A</v>
      </c>
      <c r="K35" s="46" t="e">
        <f t="shared" si="12"/>
        <v>#N/A</v>
      </c>
      <c r="L35" s="44">
        <f t="shared" si="4"/>
        <v>0</v>
      </c>
      <c r="M35" s="44" t="e">
        <f t="shared" si="1"/>
        <v>#N/A</v>
      </c>
      <c r="N35" s="45" t="e">
        <f t="shared" si="13"/>
        <v>#N/A</v>
      </c>
      <c r="O35" s="46" t="e">
        <f t="shared" si="14"/>
        <v>#N/A</v>
      </c>
      <c r="P35" s="44">
        <f t="shared" si="5"/>
        <v>0</v>
      </c>
      <c r="Q35" s="44" t="e">
        <f t="shared" si="2"/>
        <v>#N/A</v>
      </c>
      <c r="R35" s="45" t="e">
        <f t="shared" si="15"/>
        <v>#N/A</v>
      </c>
      <c r="S35" s="46" t="e">
        <f t="shared" si="16"/>
        <v>#N/A</v>
      </c>
      <c r="T35" s="80">
        <f t="shared" si="6"/>
        <v>0</v>
      </c>
      <c r="U35" s="80" t="e">
        <f t="shared" si="7"/>
        <v>#N/A</v>
      </c>
      <c r="V35" s="81" t="e">
        <f t="shared" si="8"/>
        <v>#N/A</v>
      </c>
      <c r="W35" s="46" t="e">
        <f t="shared" si="17"/>
        <v>#N/A</v>
      </c>
      <c r="X35" s="80">
        <f t="shared" si="9"/>
        <v>0</v>
      </c>
      <c r="Y35" s="80" t="e">
        <f t="shared" si="10"/>
        <v>#N/A</v>
      </c>
      <c r="Z35" s="45" t="e">
        <f t="shared" si="18"/>
        <v>#N/A</v>
      </c>
      <c r="AA35" s="46" t="e">
        <f t="shared" si="19"/>
        <v>#N/A</v>
      </c>
      <c r="AB35" s="83" t="e">
        <f>VLOOKUP($B35,SpeciesGroupAllometry!$A$10:$K$22,2)</f>
        <v>#N/A</v>
      </c>
      <c r="AC35" s="84" t="e">
        <f>VLOOKUP($B35,SpeciesGroupAllometry!$A$10:$K$22,3)</f>
        <v>#N/A</v>
      </c>
    </row>
    <row r="36" spans="1:29" ht="18">
      <c r="A36" s="28">
        <f>FieldDataEntry!A28</f>
        <v>121</v>
      </c>
      <c r="B36" s="28">
        <f>FieldDataEntry!B28</f>
        <v>0</v>
      </c>
      <c r="C36" s="29">
        <f>IF(AND(SUM(FieldDataEntry!$C28:FieldDataEntry!$G28)&gt;0,FieldDataEntry!C28=0),15,FieldDataEntry!C28)</f>
        <v>0</v>
      </c>
      <c r="D36" s="76">
        <f>IF(FieldDataEntry!D28="d",C36,IF(AND(SUM(FieldDataEntry!D28:FieldDataEntry!$G28)&gt;0,FieldDataEntry!D28=0),15,FieldDataEntry!D28))</f>
        <v>0</v>
      </c>
      <c r="E36" s="76">
        <f>IF(FieldDataEntry!E28="d",D36,IF(AND(SUM(FieldDataEntry!E28:FieldDataEntry!$G28)&gt;0,FieldDataEntry!E28=0),15,FieldDataEntry!E28))</f>
        <v>0</v>
      </c>
      <c r="F36" s="76">
        <f>IF(FieldDataEntry!F28="d",E36,IF(AND(SUM(FieldDataEntry!F28:FieldDataEntry!$G28)&gt;0,FieldDataEntry!F28=0),15,FieldDataEntry!F28))</f>
        <v>0</v>
      </c>
      <c r="G36" s="76">
        <f>IF(FieldDataEntry!G28="d",F36,IF(AND(SUM(FieldDataEntry!G28:FieldDataEntry!$G28)&gt;0,FieldDataEntry!G28=0),15,FieldDataEntry!G28))</f>
        <v>0</v>
      </c>
      <c r="H36" s="44">
        <f t="shared" si="3"/>
        <v>0</v>
      </c>
      <c r="I36" s="44" t="e">
        <f t="shared" si="0"/>
        <v>#N/A</v>
      </c>
      <c r="J36" s="45" t="e">
        <f t="shared" si="11"/>
        <v>#N/A</v>
      </c>
      <c r="K36" s="46" t="e">
        <f t="shared" si="12"/>
        <v>#N/A</v>
      </c>
      <c r="L36" s="44">
        <f t="shared" si="4"/>
        <v>0</v>
      </c>
      <c r="M36" s="44" t="e">
        <f t="shared" si="1"/>
        <v>#N/A</v>
      </c>
      <c r="N36" s="45" t="e">
        <f t="shared" si="13"/>
        <v>#N/A</v>
      </c>
      <c r="O36" s="46" t="e">
        <f t="shared" si="14"/>
        <v>#N/A</v>
      </c>
      <c r="P36" s="44">
        <f t="shared" si="5"/>
        <v>0</v>
      </c>
      <c r="Q36" s="44" t="e">
        <f t="shared" si="2"/>
        <v>#N/A</v>
      </c>
      <c r="R36" s="45" t="e">
        <f t="shared" si="15"/>
        <v>#N/A</v>
      </c>
      <c r="S36" s="46" t="e">
        <f t="shared" si="16"/>
        <v>#N/A</v>
      </c>
      <c r="T36" s="80">
        <f t="shared" si="6"/>
        <v>0</v>
      </c>
      <c r="U36" s="80" t="e">
        <f t="shared" si="7"/>
        <v>#N/A</v>
      </c>
      <c r="V36" s="81" t="e">
        <f t="shared" si="8"/>
        <v>#N/A</v>
      </c>
      <c r="W36" s="46" t="e">
        <f t="shared" si="17"/>
        <v>#N/A</v>
      </c>
      <c r="X36" s="80">
        <f t="shared" si="9"/>
        <v>0</v>
      </c>
      <c r="Y36" s="80" t="e">
        <f t="shared" si="10"/>
        <v>#N/A</v>
      </c>
      <c r="Z36" s="45" t="e">
        <f t="shared" si="18"/>
        <v>#N/A</v>
      </c>
      <c r="AA36" s="46" t="e">
        <f t="shared" si="19"/>
        <v>#N/A</v>
      </c>
      <c r="AB36" s="83" t="e">
        <f>VLOOKUP($B36,SpeciesGroupAllometry!$A$10:$K$22,2)</f>
        <v>#N/A</v>
      </c>
      <c r="AC36" s="84" t="e">
        <f>VLOOKUP($B36,SpeciesGroupAllometry!$A$10:$K$22,3)</f>
        <v>#N/A</v>
      </c>
    </row>
    <row r="37" spans="1:29" ht="18">
      <c r="A37" s="28">
        <f>FieldDataEntry!A29</f>
        <v>122</v>
      </c>
      <c r="B37" s="28">
        <f>FieldDataEntry!B29</f>
        <v>0</v>
      </c>
      <c r="C37" s="29">
        <f>IF(AND(SUM(FieldDataEntry!$C29:FieldDataEntry!$G29)&gt;0,FieldDataEntry!C29=0),15,FieldDataEntry!C29)</f>
        <v>0</v>
      </c>
      <c r="D37" s="76">
        <f>IF(FieldDataEntry!D29="d",C37,IF(AND(SUM(FieldDataEntry!D29:FieldDataEntry!$G29)&gt;0,FieldDataEntry!D29=0),15,FieldDataEntry!D29))</f>
        <v>0</v>
      </c>
      <c r="E37" s="76">
        <f>IF(FieldDataEntry!E29="d",D37,IF(AND(SUM(FieldDataEntry!E29:FieldDataEntry!$G29)&gt;0,FieldDataEntry!E29=0),15,FieldDataEntry!E29))</f>
        <v>0</v>
      </c>
      <c r="F37" s="76">
        <f>IF(FieldDataEntry!F29="d",E37,IF(AND(SUM(FieldDataEntry!F29:FieldDataEntry!$G29)&gt;0,FieldDataEntry!F29=0),15,FieldDataEntry!F29))</f>
        <v>0</v>
      </c>
      <c r="G37" s="76">
        <f>IF(FieldDataEntry!G29="d",F37,IF(AND(SUM(FieldDataEntry!G29:FieldDataEntry!$G29)&gt;0,FieldDataEntry!G29=0),15,FieldDataEntry!G29))</f>
        <v>0</v>
      </c>
      <c r="H37" s="44">
        <f t="shared" si="3"/>
        <v>0</v>
      </c>
      <c r="I37" s="44" t="e">
        <f t="shared" si="0"/>
        <v>#N/A</v>
      </c>
      <c r="J37" s="45" t="e">
        <f t="shared" si="11"/>
        <v>#N/A</v>
      </c>
      <c r="K37" s="46" t="e">
        <f t="shared" si="12"/>
        <v>#N/A</v>
      </c>
      <c r="L37" s="44">
        <f t="shared" si="4"/>
        <v>0</v>
      </c>
      <c r="M37" s="44" t="e">
        <f t="shared" si="1"/>
        <v>#N/A</v>
      </c>
      <c r="N37" s="45" t="e">
        <f t="shared" si="13"/>
        <v>#N/A</v>
      </c>
      <c r="O37" s="46" t="e">
        <f t="shared" si="14"/>
        <v>#N/A</v>
      </c>
      <c r="P37" s="44">
        <f t="shared" si="5"/>
        <v>0</v>
      </c>
      <c r="Q37" s="44" t="e">
        <f t="shared" si="2"/>
        <v>#N/A</v>
      </c>
      <c r="R37" s="45" t="e">
        <f t="shared" si="15"/>
        <v>#N/A</v>
      </c>
      <c r="S37" s="46" t="e">
        <f t="shared" si="16"/>
        <v>#N/A</v>
      </c>
      <c r="T37" s="80">
        <f t="shared" si="6"/>
        <v>0</v>
      </c>
      <c r="U37" s="80" t="e">
        <f t="shared" si="7"/>
        <v>#N/A</v>
      </c>
      <c r="V37" s="81" t="e">
        <f t="shared" si="8"/>
        <v>#N/A</v>
      </c>
      <c r="W37" s="46" t="e">
        <f t="shared" si="17"/>
        <v>#N/A</v>
      </c>
      <c r="X37" s="80">
        <f t="shared" si="9"/>
        <v>0</v>
      </c>
      <c r="Y37" s="80" t="e">
        <f t="shared" si="10"/>
        <v>#N/A</v>
      </c>
      <c r="Z37" s="45" t="e">
        <f t="shared" si="18"/>
        <v>#N/A</v>
      </c>
      <c r="AA37" s="46" t="e">
        <f t="shared" si="19"/>
        <v>#N/A</v>
      </c>
      <c r="AB37" s="83" t="e">
        <f>VLOOKUP($B37,SpeciesGroupAllometry!$A$10:$K$22,2)</f>
        <v>#N/A</v>
      </c>
      <c r="AC37" s="84" t="e">
        <f>VLOOKUP($B37,SpeciesGroupAllometry!$A$10:$K$22,3)</f>
        <v>#N/A</v>
      </c>
    </row>
    <row r="38" spans="1:29" ht="18">
      <c r="A38" s="28">
        <f>FieldDataEntry!A30</f>
        <v>123</v>
      </c>
      <c r="B38" s="28">
        <f>FieldDataEntry!B30</f>
        <v>0</v>
      </c>
      <c r="C38" s="29">
        <f>IF(AND(SUM(FieldDataEntry!$C30:FieldDataEntry!$G30)&gt;0,FieldDataEntry!C30=0),15,FieldDataEntry!C30)</f>
        <v>0</v>
      </c>
      <c r="D38" s="76">
        <f>IF(FieldDataEntry!D30="d",C38,IF(AND(SUM(FieldDataEntry!D30:FieldDataEntry!$G30)&gt;0,FieldDataEntry!D30=0),15,FieldDataEntry!D30))</f>
        <v>0</v>
      </c>
      <c r="E38" s="76">
        <f>IF(FieldDataEntry!E30="d",D38,IF(AND(SUM(FieldDataEntry!E30:FieldDataEntry!$G30)&gt;0,FieldDataEntry!E30=0),15,FieldDataEntry!E30))</f>
        <v>0</v>
      </c>
      <c r="F38" s="76">
        <f>IF(FieldDataEntry!F30="d",E38,IF(AND(SUM(FieldDataEntry!F30:FieldDataEntry!$G30)&gt;0,FieldDataEntry!F30=0),15,FieldDataEntry!F30))</f>
        <v>0</v>
      </c>
      <c r="G38" s="76">
        <f>IF(FieldDataEntry!G30="d",F38,IF(AND(SUM(FieldDataEntry!G30:FieldDataEntry!$G30)&gt;0,FieldDataEntry!G30=0),15,FieldDataEntry!G30))</f>
        <v>0</v>
      </c>
      <c r="H38" s="44">
        <f t="shared" si="3"/>
        <v>0</v>
      </c>
      <c r="I38" s="44" t="e">
        <f t="shared" si="0"/>
        <v>#N/A</v>
      </c>
      <c r="J38" s="45" t="e">
        <f t="shared" si="11"/>
        <v>#N/A</v>
      </c>
      <c r="K38" s="46" t="e">
        <f t="shared" si="12"/>
        <v>#N/A</v>
      </c>
      <c r="L38" s="44">
        <f t="shared" si="4"/>
        <v>0</v>
      </c>
      <c r="M38" s="44" t="e">
        <f t="shared" si="1"/>
        <v>#N/A</v>
      </c>
      <c r="N38" s="45" t="e">
        <f t="shared" si="13"/>
        <v>#N/A</v>
      </c>
      <c r="O38" s="46" t="e">
        <f t="shared" si="14"/>
        <v>#N/A</v>
      </c>
      <c r="P38" s="44">
        <f t="shared" si="5"/>
        <v>0</v>
      </c>
      <c r="Q38" s="44" t="e">
        <f t="shared" si="2"/>
        <v>#N/A</v>
      </c>
      <c r="R38" s="45" t="e">
        <f t="shared" si="15"/>
        <v>#N/A</v>
      </c>
      <c r="S38" s="46" t="e">
        <f t="shared" si="16"/>
        <v>#N/A</v>
      </c>
      <c r="T38" s="80">
        <f t="shared" si="6"/>
        <v>0</v>
      </c>
      <c r="U38" s="80" t="e">
        <f t="shared" si="7"/>
        <v>#N/A</v>
      </c>
      <c r="V38" s="81" t="e">
        <f t="shared" si="8"/>
        <v>#N/A</v>
      </c>
      <c r="W38" s="46" t="e">
        <f t="shared" si="17"/>
        <v>#N/A</v>
      </c>
      <c r="X38" s="80">
        <f t="shared" si="9"/>
        <v>0</v>
      </c>
      <c r="Y38" s="80" t="e">
        <f t="shared" si="10"/>
        <v>#N/A</v>
      </c>
      <c r="Z38" s="45" t="e">
        <f t="shared" si="18"/>
        <v>#N/A</v>
      </c>
      <c r="AA38" s="46" t="e">
        <f t="shared" si="19"/>
        <v>#N/A</v>
      </c>
      <c r="AB38" s="83" t="e">
        <f>VLOOKUP($B38,SpeciesGroupAllometry!$A$10:$K$22,2)</f>
        <v>#N/A</v>
      </c>
      <c r="AC38" s="84" t="e">
        <f>VLOOKUP($B38,SpeciesGroupAllometry!$A$10:$K$22,3)</f>
        <v>#N/A</v>
      </c>
    </row>
    <row r="39" spans="1:29" ht="18">
      <c r="A39" s="28">
        <f>FieldDataEntry!A31</f>
        <v>124</v>
      </c>
      <c r="B39" s="28">
        <f>FieldDataEntry!B31</f>
        <v>0</v>
      </c>
      <c r="C39" s="29">
        <f>IF(AND(SUM(FieldDataEntry!$C31:FieldDataEntry!$G31)&gt;0,FieldDataEntry!C31=0),15,FieldDataEntry!C31)</f>
        <v>0</v>
      </c>
      <c r="D39" s="76">
        <f>IF(FieldDataEntry!D31="d",C39,IF(AND(SUM(FieldDataEntry!D31:FieldDataEntry!$G31)&gt;0,FieldDataEntry!D31=0),15,FieldDataEntry!D31))</f>
        <v>0</v>
      </c>
      <c r="E39" s="76">
        <f>IF(FieldDataEntry!E31="d",D39,IF(AND(SUM(FieldDataEntry!E31:FieldDataEntry!$G31)&gt;0,FieldDataEntry!E31=0),15,FieldDataEntry!E31))</f>
        <v>0</v>
      </c>
      <c r="F39" s="76">
        <f>IF(FieldDataEntry!F31="d",E39,IF(AND(SUM(FieldDataEntry!F31:FieldDataEntry!$G31)&gt;0,FieldDataEntry!F31=0),15,FieldDataEntry!F31))</f>
        <v>0</v>
      </c>
      <c r="G39" s="76">
        <f>IF(FieldDataEntry!G31="d",F39,IF(AND(SUM(FieldDataEntry!G31:FieldDataEntry!$G31)&gt;0,FieldDataEntry!G31=0),15,FieldDataEntry!G31))</f>
        <v>0</v>
      </c>
      <c r="H39" s="44">
        <f t="shared" si="3"/>
        <v>0</v>
      </c>
      <c r="I39" s="44" t="e">
        <f t="shared" si="0"/>
        <v>#N/A</v>
      </c>
      <c r="J39" s="45" t="e">
        <f t="shared" si="11"/>
        <v>#N/A</v>
      </c>
      <c r="K39" s="46" t="e">
        <f t="shared" si="12"/>
        <v>#N/A</v>
      </c>
      <c r="L39" s="44">
        <f t="shared" si="4"/>
        <v>0</v>
      </c>
      <c r="M39" s="44" t="e">
        <f t="shared" si="1"/>
        <v>#N/A</v>
      </c>
      <c r="N39" s="45" t="e">
        <f t="shared" si="13"/>
        <v>#N/A</v>
      </c>
      <c r="O39" s="46" t="e">
        <f t="shared" si="14"/>
        <v>#N/A</v>
      </c>
      <c r="P39" s="44">
        <f t="shared" si="5"/>
        <v>0</v>
      </c>
      <c r="Q39" s="44" t="e">
        <f t="shared" si="2"/>
        <v>#N/A</v>
      </c>
      <c r="R39" s="45" t="e">
        <f t="shared" si="15"/>
        <v>#N/A</v>
      </c>
      <c r="S39" s="46" t="e">
        <f t="shared" si="16"/>
        <v>#N/A</v>
      </c>
      <c r="T39" s="80">
        <f t="shared" si="6"/>
        <v>0</v>
      </c>
      <c r="U39" s="80" t="e">
        <f t="shared" si="7"/>
        <v>#N/A</v>
      </c>
      <c r="V39" s="81" t="e">
        <f t="shared" si="8"/>
        <v>#N/A</v>
      </c>
      <c r="W39" s="46" t="e">
        <f t="shared" si="17"/>
        <v>#N/A</v>
      </c>
      <c r="X39" s="80">
        <f t="shared" si="9"/>
        <v>0</v>
      </c>
      <c r="Y39" s="80" t="e">
        <f t="shared" si="10"/>
        <v>#N/A</v>
      </c>
      <c r="Z39" s="45" t="e">
        <f t="shared" si="18"/>
        <v>#N/A</v>
      </c>
      <c r="AA39" s="46" t="e">
        <f t="shared" si="19"/>
        <v>#N/A</v>
      </c>
      <c r="AB39" s="83" t="e">
        <f>VLOOKUP($B39,SpeciesGroupAllometry!$A$10:$K$22,2)</f>
        <v>#N/A</v>
      </c>
      <c r="AC39" s="84" t="e">
        <f>VLOOKUP($B39,SpeciesGroupAllometry!$A$10:$K$22,3)</f>
        <v>#N/A</v>
      </c>
    </row>
    <row r="40" spans="1:29" ht="18">
      <c r="A40" s="28">
        <f>FieldDataEntry!A32</f>
        <v>125</v>
      </c>
      <c r="B40" s="28">
        <f>FieldDataEntry!B32</f>
        <v>0</v>
      </c>
      <c r="C40" s="29">
        <f>IF(AND(SUM(FieldDataEntry!$C32:FieldDataEntry!$G32)&gt;0,FieldDataEntry!C32=0),15,FieldDataEntry!C32)</f>
        <v>0</v>
      </c>
      <c r="D40" s="76">
        <f>IF(FieldDataEntry!D32="d",C40,IF(AND(SUM(FieldDataEntry!D32:FieldDataEntry!$G32)&gt;0,FieldDataEntry!D32=0),15,FieldDataEntry!D32))</f>
        <v>0</v>
      </c>
      <c r="E40" s="76">
        <f>IF(FieldDataEntry!E32="d",D40,IF(AND(SUM(FieldDataEntry!E32:FieldDataEntry!$G32)&gt;0,FieldDataEntry!E32=0),15,FieldDataEntry!E32))</f>
        <v>0</v>
      </c>
      <c r="F40" s="76">
        <f>IF(FieldDataEntry!F32="d",E40,IF(AND(SUM(FieldDataEntry!F32:FieldDataEntry!$G32)&gt;0,FieldDataEntry!F32=0),15,FieldDataEntry!F32))</f>
        <v>0</v>
      </c>
      <c r="G40" s="76">
        <f>IF(FieldDataEntry!G32="d",F40,IF(AND(SUM(FieldDataEntry!G32:FieldDataEntry!$G32)&gt;0,FieldDataEntry!G32=0),15,FieldDataEntry!G32))</f>
        <v>0</v>
      </c>
      <c r="H40" s="44">
        <f t="shared" si="3"/>
        <v>0</v>
      </c>
      <c r="I40" s="44" t="e">
        <f t="shared" si="0"/>
        <v>#N/A</v>
      </c>
      <c r="J40" s="45" t="e">
        <f t="shared" si="11"/>
        <v>#N/A</v>
      </c>
      <c r="K40" s="46" t="e">
        <f t="shared" si="12"/>
        <v>#N/A</v>
      </c>
      <c r="L40" s="44">
        <f t="shared" si="4"/>
        <v>0</v>
      </c>
      <c r="M40" s="44" t="e">
        <f t="shared" si="1"/>
        <v>#N/A</v>
      </c>
      <c r="N40" s="45" t="e">
        <f t="shared" si="13"/>
        <v>#N/A</v>
      </c>
      <c r="O40" s="46" t="e">
        <f t="shared" si="14"/>
        <v>#N/A</v>
      </c>
      <c r="P40" s="44">
        <f t="shared" si="5"/>
        <v>0</v>
      </c>
      <c r="Q40" s="44" t="e">
        <f t="shared" si="2"/>
        <v>#N/A</v>
      </c>
      <c r="R40" s="45" t="e">
        <f t="shared" si="15"/>
        <v>#N/A</v>
      </c>
      <c r="S40" s="46" t="e">
        <f t="shared" si="16"/>
        <v>#N/A</v>
      </c>
      <c r="T40" s="80">
        <f t="shared" si="6"/>
        <v>0</v>
      </c>
      <c r="U40" s="80" t="e">
        <f t="shared" si="7"/>
        <v>#N/A</v>
      </c>
      <c r="V40" s="81" t="e">
        <f t="shared" si="8"/>
        <v>#N/A</v>
      </c>
      <c r="W40" s="46" t="e">
        <f t="shared" si="17"/>
        <v>#N/A</v>
      </c>
      <c r="X40" s="80">
        <f t="shared" si="9"/>
        <v>0</v>
      </c>
      <c r="Y40" s="80" t="e">
        <f t="shared" si="10"/>
        <v>#N/A</v>
      </c>
      <c r="Z40" s="45" t="e">
        <f t="shared" si="18"/>
        <v>#N/A</v>
      </c>
      <c r="AA40" s="46" t="e">
        <f t="shared" si="19"/>
        <v>#N/A</v>
      </c>
      <c r="AB40" s="83" t="e">
        <f>VLOOKUP($B40,SpeciesGroupAllometry!$A$10:$K$22,2)</f>
        <v>#N/A</v>
      </c>
      <c r="AC40" s="84" t="e">
        <f>VLOOKUP($B40,SpeciesGroupAllometry!$A$10:$K$22,3)</f>
        <v>#N/A</v>
      </c>
    </row>
    <row r="41" spans="1:29" ht="18">
      <c r="A41" s="28">
        <f>FieldDataEntry!A33</f>
        <v>126</v>
      </c>
      <c r="B41" s="28">
        <f>FieldDataEntry!B33</f>
        <v>0</v>
      </c>
      <c r="C41" s="29">
        <f>IF(AND(SUM(FieldDataEntry!$C33:FieldDataEntry!$G33)&gt;0,FieldDataEntry!C33=0),15,FieldDataEntry!C33)</f>
        <v>0</v>
      </c>
      <c r="D41" s="76">
        <f>IF(FieldDataEntry!D33="d",C41,IF(AND(SUM(FieldDataEntry!D33:FieldDataEntry!$G33)&gt;0,FieldDataEntry!D33=0),15,FieldDataEntry!D33))</f>
        <v>0</v>
      </c>
      <c r="E41" s="76">
        <f>IF(FieldDataEntry!E33="d",D41,IF(AND(SUM(FieldDataEntry!E33:FieldDataEntry!$G33)&gt;0,FieldDataEntry!E33=0),15,FieldDataEntry!E33))</f>
        <v>0</v>
      </c>
      <c r="F41" s="76">
        <f>IF(FieldDataEntry!F33="d",E41,IF(AND(SUM(FieldDataEntry!F33:FieldDataEntry!$G33)&gt;0,FieldDataEntry!F33=0),15,FieldDataEntry!F33))</f>
        <v>0</v>
      </c>
      <c r="G41" s="76">
        <f>IF(FieldDataEntry!G33="d",F41,IF(AND(SUM(FieldDataEntry!G33:FieldDataEntry!$G33)&gt;0,FieldDataEntry!G33=0),15,FieldDataEntry!G33))</f>
        <v>0</v>
      </c>
      <c r="H41" s="44">
        <f t="shared" si="3"/>
        <v>0</v>
      </c>
      <c r="I41" s="44" t="e">
        <f t="shared" si="0"/>
        <v>#N/A</v>
      </c>
      <c r="J41" s="45" t="e">
        <f t="shared" si="11"/>
        <v>#N/A</v>
      </c>
      <c r="K41" s="46" t="e">
        <f t="shared" si="12"/>
        <v>#N/A</v>
      </c>
      <c r="L41" s="44">
        <f t="shared" si="4"/>
        <v>0</v>
      </c>
      <c r="M41" s="44" t="e">
        <f t="shared" si="1"/>
        <v>#N/A</v>
      </c>
      <c r="N41" s="45" t="e">
        <f t="shared" si="13"/>
        <v>#N/A</v>
      </c>
      <c r="O41" s="46" t="e">
        <f t="shared" si="14"/>
        <v>#N/A</v>
      </c>
      <c r="P41" s="44">
        <f t="shared" si="5"/>
        <v>0</v>
      </c>
      <c r="Q41" s="44" t="e">
        <f t="shared" si="2"/>
        <v>#N/A</v>
      </c>
      <c r="R41" s="45" t="e">
        <f t="shared" si="15"/>
        <v>#N/A</v>
      </c>
      <c r="S41" s="46" t="e">
        <f t="shared" si="16"/>
        <v>#N/A</v>
      </c>
      <c r="T41" s="80">
        <f t="shared" si="6"/>
        <v>0</v>
      </c>
      <c r="U41" s="80" t="e">
        <f t="shared" si="7"/>
        <v>#N/A</v>
      </c>
      <c r="V41" s="81" t="e">
        <f t="shared" si="8"/>
        <v>#N/A</v>
      </c>
      <c r="W41" s="46" t="e">
        <f t="shared" si="17"/>
        <v>#N/A</v>
      </c>
      <c r="X41" s="80">
        <f t="shared" si="9"/>
        <v>0</v>
      </c>
      <c r="Y41" s="80" t="e">
        <f t="shared" si="10"/>
        <v>#N/A</v>
      </c>
      <c r="Z41" s="45" t="e">
        <f t="shared" si="18"/>
        <v>#N/A</v>
      </c>
      <c r="AA41" s="46" t="e">
        <f t="shared" si="19"/>
        <v>#N/A</v>
      </c>
      <c r="AB41" s="83" t="e">
        <f>VLOOKUP($B41,SpeciesGroupAllometry!$A$10:$K$22,2)</f>
        <v>#N/A</v>
      </c>
      <c r="AC41" s="84" t="e">
        <f>VLOOKUP($B41,SpeciesGroupAllometry!$A$10:$K$22,3)</f>
        <v>#N/A</v>
      </c>
    </row>
    <row r="42" spans="1:29" ht="18">
      <c r="A42" s="28">
        <f>FieldDataEntry!A34</f>
        <v>127</v>
      </c>
      <c r="B42" s="28">
        <f>FieldDataEntry!B34</f>
        <v>0</v>
      </c>
      <c r="C42" s="29">
        <f>IF(AND(SUM(FieldDataEntry!$C34:FieldDataEntry!$G34)&gt;0,FieldDataEntry!C34=0),15,FieldDataEntry!C34)</f>
        <v>0</v>
      </c>
      <c r="D42" s="76">
        <f>IF(FieldDataEntry!D34="d",C42,IF(AND(SUM(FieldDataEntry!D34:FieldDataEntry!$G34)&gt;0,FieldDataEntry!D34=0),15,FieldDataEntry!D34))</f>
        <v>0</v>
      </c>
      <c r="E42" s="76">
        <f>IF(FieldDataEntry!E34="d",D42,IF(AND(SUM(FieldDataEntry!E34:FieldDataEntry!$G34)&gt;0,FieldDataEntry!E34=0),15,FieldDataEntry!E34))</f>
        <v>0</v>
      </c>
      <c r="F42" s="76">
        <f>IF(FieldDataEntry!F34="d",E42,IF(AND(SUM(FieldDataEntry!F34:FieldDataEntry!$G34)&gt;0,FieldDataEntry!F34=0),15,FieldDataEntry!F34))</f>
        <v>0</v>
      </c>
      <c r="G42" s="76">
        <f>IF(FieldDataEntry!G34="d",F42,IF(AND(SUM(FieldDataEntry!G34:FieldDataEntry!$G34)&gt;0,FieldDataEntry!G34=0),15,FieldDataEntry!G34))</f>
        <v>0</v>
      </c>
      <c r="H42" s="44">
        <f t="shared" si="3"/>
        <v>0</v>
      </c>
      <c r="I42" s="44" t="e">
        <f t="shared" si="0"/>
        <v>#N/A</v>
      </c>
      <c r="J42" s="45" t="e">
        <f t="shared" si="11"/>
        <v>#N/A</v>
      </c>
      <c r="K42" s="46" t="e">
        <f t="shared" si="12"/>
        <v>#N/A</v>
      </c>
      <c r="L42" s="44">
        <f t="shared" si="4"/>
        <v>0</v>
      </c>
      <c r="M42" s="44" t="e">
        <f t="shared" si="1"/>
        <v>#N/A</v>
      </c>
      <c r="N42" s="45" t="e">
        <f t="shared" si="13"/>
        <v>#N/A</v>
      </c>
      <c r="O42" s="46" t="e">
        <f t="shared" si="14"/>
        <v>#N/A</v>
      </c>
      <c r="P42" s="44">
        <f t="shared" si="5"/>
        <v>0</v>
      </c>
      <c r="Q42" s="44" t="e">
        <f t="shared" si="2"/>
        <v>#N/A</v>
      </c>
      <c r="R42" s="45" t="e">
        <f t="shared" si="15"/>
        <v>#N/A</v>
      </c>
      <c r="S42" s="46" t="e">
        <f t="shared" si="16"/>
        <v>#N/A</v>
      </c>
      <c r="T42" s="80">
        <f t="shared" si="6"/>
        <v>0</v>
      </c>
      <c r="U42" s="80" t="e">
        <f t="shared" si="7"/>
        <v>#N/A</v>
      </c>
      <c r="V42" s="81" t="e">
        <f t="shared" si="8"/>
        <v>#N/A</v>
      </c>
      <c r="W42" s="46" t="e">
        <f t="shared" si="17"/>
        <v>#N/A</v>
      </c>
      <c r="X42" s="80">
        <f t="shared" si="9"/>
        <v>0</v>
      </c>
      <c r="Y42" s="80" t="e">
        <f t="shared" si="10"/>
        <v>#N/A</v>
      </c>
      <c r="Z42" s="45" t="e">
        <f t="shared" si="18"/>
        <v>#N/A</v>
      </c>
      <c r="AA42" s="46" t="e">
        <f t="shared" si="19"/>
        <v>#N/A</v>
      </c>
      <c r="AB42" s="83" t="e">
        <f>VLOOKUP($B42,SpeciesGroupAllometry!$A$10:$K$22,2)</f>
        <v>#N/A</v>
      </c>
      <c r="AC42" s="84" t="e">
        <f>VLOOKUP($B42,SpeciesGroupAllometry!$A$10:$K$22,3)</f>
        <v>#N/A</v>
      </c>
    </row>
    <row r="43" spans="1:29" ht="18">
      <c r="A43" s="28">
        <f>FieldDataEntry!A35</f>
        <v>128</v>
      </c>
      <c r="B43" s="28">
        <f>FieldDataEntry!B35</f>
        <v>0</v>
      </c>
      <c r="C43" s="29">
        <f>IF(AND(SUM(FieldDataEntry!$C35:FieldDataEntry!$G35)&gt;0,FieldDataEntry!C35=0),15,FieldDataEntry!C35)</f>
        <v>0</v>
      </c>
      <c r="D43" s="76">
        <f>IF(FieldDataEntry!D35="d",C43,IF(AND(SUM(FieldDataEntry!D35:FieldDataEntry!$G35)&gt;0,FieldDataEntry!D35=0),15,FieldDataEntry!D35))</f>
        <v>0</v>
      </c>
      <c r="E43" s="76">
        <f>IF(FieldDataEntry!E35="d",D43,IF(AND(SUM(FieldDataEntry!E35:FieldDataEntry!$G35)&gt;0,FieldDataEntry!E35=0),15,FieldDataEntry!E35))</f>
        <v>0</v>
      </c>
      <c r="F43" s="76">
        <f>IF(FieldDataEntry!F35="d",E43,IF(AND(SUM(FieldDataEntry!F35:FieldDataEntry!$G35)&gt;0,FieldDataEntry!F35=0),15,FieldDataEntry!F35))</f>
        <v>0</v>
      </c>
      <c r="G43" s="76">
        <f>IF(FieldDataEntry!G35="d",F43,IF(AND(SUM(FieldDataEntry!G35:FieldDataEntry!$G35)&gt;0,FieldDataEntry!G35=0),15,FieldDataEntry!G35))</f>
        <v>0</v>
      </c>
      <c r="H43" s="44">
        <f t="shared" si="3"/>
        <v>0</v>
      </c>
      <c r="I43" s="44" t="e">
        <f t="shared" si="0"/>
        <v>#N/A</v>
      </c>
      <c r="J43" s="45" t="e">
        <f t="shared" si="11"/>
        <v>#N/A</v>
      </c>
      <c r="K43" s="46" t="e">
        <f t="shared" si="12"/>
        <v>#N/A</v>
      </c>
      <c r="L43" s="44">
        <f t="shared" si="4"/>
        <v>0</v>
      </c>
      <c r="M43" s="44" t="e">
        <f t="shared" si="1"/>
        <v>#N/A</v>
      </c>
      <c r="N43" s="45" t="e">
        <f t="shared" si="13"/>
        <v>#N/A</v>
      </c>
      <c r="O43" s="46" t="e">
        <f t="shared" si="14"/>
        <v>#N/A</v>
      </c>
      <c r="P43" s="44">
        <f t="shared" si="5"/>
        <v>0</v>
      </c>
      <c r="Q43" s="44" t="e">
        <f t="shared" si="2"/>
        <v>#N/A</v>
      </c>
      <c r="R43" s="45" t="e">
        <f t="shared" si="15"/>
        <v>#N/A</v>
      </c>
      <c r="S43" s="46" t="e">
        <f t="shared" si="16"/>
        <v>#N/A</v>
      </c>
      <c r="T43" s="80">
        <f t="shared" si="6"/>
        <v>0</v>
      </c>
      <c r="U43" s="80" t="e">
        <f t="shared" si="7"/>
        <v>#N/A</v>
      </c>
      <c r="V43" s="81" t="e">
        <f t="shared" si="8"/>
        <v>#N/A</v>
      </c>
      <c r="W43" s="46" t="e">
        <f t="shared" si="17"/>
        <v>#N/A</v>
      </c>
      <c r="X43" s="80">
        <f t="shared" si="9"/>
        <v>0</v>
      </c>
      <c r="Y43" s="80" t="e">
        <f t="shared" si="10"/>
        <v>#N/A</v>
      </c>
      <c r="Z43" s="45" t="e">
        <f t="shared" si="18"/>
        <v>#N/A</v>
      </c>
      <c r="AA43" s="46" t="e">
        <f t="shared" si="19"/>
        <v>#N/A</v>
      </c>
      <c r="AB43" s="83" t="e">
        <f>VLOOKUP($B43,SpeciesGroupAllometry!$A$10:$K$22,2)</f>
        <v>#N/A</v>
      </c>
      <c r="AC43" s="84" t="e">
        <f>VLOOKUP($B43,SpeciesGroupAllometry!$A$10:$K$22,3)</f>
        <v>#N/A</v>
      </c>
    </row>
    <row r="44" spans="1:29" ht="18">
      <c r="A44" s="28">
        <f>FieldDataEntry!A36</f>
        <v>129</v>
      </c>
      <c r="B44" s="28">
        <f>FieldDataEntry!B36</f>
        <v>0</v>
      </c>
      <c r="C44" s="29">
        <f>IF(AND(SUM(FieldDataEntry!$C36:FieldDataEntry!$G36)&gt;0,FieldDataEntry!C36=0),15,FieldDataEntry!C36)</f>
        <v>0</v>
      </c>
      <c r="D44" s="76">
        <f>IF(FieldDataEntry!D36="d",C44,IF(AND(SUM(FieldDataEntry!D36:FieldDataEntry!$G36)&gt;0,FieldDataEntry!D36=0),15,FieldDataEntry!D36))</f>
        <v>0</v>
      </c>
      <c r="E44" s="76">
        <f>IF(FieldDataEntry!E36="d",D44,IF(AND(SUM(FieldDataEntry!E36:FieldDataEntry!$G36)&gt;0,FieldDataEntry!E36=0),15,FieldDataEntry!E36))</f>
        <v>0</v>
      </c>
      <c r="F44" s="76">
        <f>IF(FieldDataEntry!F36="d",E44,IF(AND(SUM(FieldDataEntry!F36:FieldDataEntry!$G36)&gt;0,FieldDataEntry!F36=0),15,FieldDataEntry!F36))</f>
        <v>0</v>
      </c>
      <c r="G44" s="76">
        <f>IF(FieldDataEntry!G36="d",F44,IF(AND(SUM(FieldDataEntry!G36:FieldDataEntry!$G36)&gt;0,FieldDataEntry!G36=0),15,FieldDataEntry!G36))</f>
        <v>0</v>
      </c>
      <c r="H44" s="44">
        <f t="shared" si="3"/>
        <v>0</v>
      </c>
      <c r="I44" s="44" t="e">
        <f t="shared" si="0"/>
        <v>#N/A</v>
      </c>
      <c r="J44" s="45" t="e">
        <f t="shared" si="11"/>
        <v>#N/A</v>
      </c>
      <c r="K44" s="46" t="e">
        <f t="shared" si="12"/>
        <v>#N/A</v>
      </c>
      <c r="L44" s="44">
        <f t="shared" si="4"/>
        <v>0</v>
      </c>
      <c r="M44" s="44" t="e">
        <f t="shared" si="1"/>
        <v>#N/A</v>
      </c>
      <c r="N44" s="45" t="e">
        <f t="shared" si="13"/>
        <v>#N/A</v>
      </c>
      <c r="O44" s="46" t="e">
        <f t="shared" si="14"/>
        <v>#N/A</v>
      </c>
      <c r="P44" s="44">
        <f t="shared" si="5"/>
        <v>0</v>
      </c>
      <c r="Q44" s="44" t="e">
        <f t="shared" si="2"/>
        <v>#N/A</v>
      </c>
      <c r="R44" s="45" t="e">
        <f t="shared" si="15"/>
        <v>#N/A</v>
      </c>
      <c r="S44" s="46" t="e">
        <f t="shared" si="16"/>
        <v>#N/A</v>
      </c>
      <c r="T44" s="80">
        <f t="shared" si="6"/>
        <v>0</v>
      </c>
      <c r="U44" s="80" t="e">
        <f t="shared" si="7"/>
        <v>#N/A</v>
      </c>
      <c r="V44" s="81" t="e">
        <f t="shared" si="8"/>
        <v>#N/A</v>
      </c>
      <c r="W44" s="46" t="e">
        <f t="shared" si="17"/>
        <v>#N/A</v>
      </c>
      <c r="X44" s="80">
        <f t="shared" si="9"/>
        <v>0</v>
      </c>
      <c r="Y44" s="80" t="e">
        <f t="shared" si="10"/>
        <v>#N/A</v>
      </c>
      <c r="Z44" s="45" t="e">
        <f t="shared" si="18"/>
        <v>#N/A</v>
      </c>
      <c r="AA44" s="46" t="e">
        <f t="shared" si="19"/>
        <v>#N/A</v>
      </c>
      <c r="AB44" s="83" t="e">
        <f>VLOOKUP($B44,SpeciesGroupAllometry!$A$10:$K$22,2)</f>
        <v>#N/A</v>
      </c>
      <c r="AC44" s="84" t="e">
        <f>VLOOKUP($B44,SpeciesGroupAllometry!$A$10:$K$22,3)</f>
        <v>#N/A</v>
      </c>
    </row>
    <row r="45" spans="1:29" ht="18">
      <c r="A45" s="28">
        <f>FieldDataEntry!A37</f>
        <v>130</v>
      </c>
      <c r="B45" s="28">
        <f>FieldDataEntry!B37</f>
        <v>0</v>
      </c>
      <c r="C45" s="29">
        <f>IF(AND(SUM(FieldDataEntry!$C37:FieldDataEntry!$G37)&gt;0,FieldDataEntry!C37=0),15,FieldDataEntry!C37)</f>
        <v>0</v>
      </c>
      <c r="D45" s="76">
        <f>IF(FieldDataEntry!D37="d",C45,IF(AND(SUM(FieldDataEntry!D37:FieldDataEntry!$G37)&gt;0,FieldDataEntry!D37=0),15,FieldDataEntry!D37))</f>
        <v>0</v>
      </c>
      <c r="E45" s="76">
        <f>IF(FieldDataEntry!E37="d",D45,IF(AND(SUM(FieldDataEntry!E37:FieldDataEntry!$G37)&gt;0,FieldDataEntry!E37=0),15,FieldDataEntry!E37))</f>
        <v>0</v>
      </c>
      <c r="F45" s="76">
        <f>IF(FieldDataEntry!F37="d",E45,IF(AND(SUM(FieldDataEntry!F37:FieldDataEntry!$G37)&gt;0,FieldDataEntry!F37=0),15,FieldDataEntry!F37))</f>
        <v>0</v>
      </c>
      <c r="G45" s="76">
        <f>IF(FieldDataEntry!G37="d",F45,IF(AND(SUM(FieldDataEntry!G37:FieldDataEntry!$G37)&gt;0,FieldDataEntry!G37=0),15,FieldDataEntry!G37))</f>
        <v>0</v>
      </c>
      <c r="H45" s="44">
        <f t="shared" si="3"/>
        <v>0</v>
      </c>
      <c r="I45" s="44" t="e">
        <f t="shared" si="0"/>
        <v>#N/A</v>
      </c>
      <c r="J45" s="45" t="e">
        <f t="shared" si="11"/>
        <v>#N/A</v>
      </c>
      <c r="K45" s="46" t="e">
        <f t="shared" si="12"/>
        <v>#N/A</v>
      </c>
      <c r="L45" s="44">
        <f t="shared" si="4"/>
        <v>0</v>
      </c>
      <c r="M45" s="44" t="e">
        <f t="shared" si="1"/>
        <v>#N/A</v>
      </c>
      <c r="N45" s="45" t="e">
        <f t="shared" si="13"/>
        <v>#N/A</v>
      </c>
      <c r="O45" s="46" t="e">
        <f t="shared" si="14"/>
        <v>#N/A</v>
      </c>
      <c r="P45" s="44">
        <f t="shared" si="5"/>
        <v>0</v>
      </c>
      <c r="Q45" s="44" t="e">
        <f t="shared" si="2"/>
        <v>#N/A</v>
      </c>
      <c r="R45" s="45" t="e">
        <f t="shared" si="15"/>
        <v>#N/A</v>
      </c>
      <c r="S45" s="46" t="e">
        <f t="shared" si="16"/>
        <v>#N/A</v>
      </c>
      <c r="T45" s="80">
        <f t="shared" si="6"/>
        <v>0</v>
      </c>
      <c r="U45" s="80" t="e">
        <f t="shared" si="7"/>
        <v>#N/A</v>
      </c>
      <c r="V45" s="81" t="e">
        <f t="shared" si="8"/>
        <v>#N/A</v>
      </c>
      <c r="W45" s="46" t="e">
        <f t="shared" si="17"/>
        <v>#N/A</v>
      </c>
      <c r="X45" s="80">
        <f t="shared" si="9"/>
        <v>0</v>
      </c>
      <c r="Y45" s="80" t="e">
        <f t="shared" si="10"/>
        <v>#N/A</v>
      </c>
      <c r="Z45" s="45" t="e">
        <f t="shared" si="18"/>
        <v>#N/A</v>
      </c>
      <c r="AA45" s="46" t="e">
        <f t="shared" si="19"/>
        <v>#N/A</v>
      </c>
      <c r="AB45" s="83" t="e">
        <f>VLOOKUP($B45,SpeciesGroupAllometry!$A$10:$K$22,2)</f>
        <v>#N/A</v>
      </c>
      <c r="AC45" s="84" t="e">
        <f>VLOOKUP($B45,SpeciesGroupAllometry!$A$10:$K$22,3)</f>
        <v>#N/A</v>
      </c>
    </row>
    <row r="46" spans="1:29" ht="18">
      <c r="A46" s="28">
        <f>FieldDataEntry!A38</f>
        <v>131</v>
      </c>
      <c r="B46" s="28">
        <f>FieldDataEntry!B38</f>
        <v>0</v>
      </c>
      <c r="C46" s="29">
        <f>IF(AND(SUM(FieldDataEntry!$C38:FieldDataEntry!$G38)&gt;0,FieldDataEntry!C38=0),15,FieldDataEntry!C38)</f>
        <v>0</v>
      </c>
      <c r="D46" s="76">
        <f>IF(FieldDataEntry!D38="d",C46,IF(AND(SUM(FieldDataEntry!D38:FieldDataEntry!$G38)&gt;0,FieldDataEntry!D38=0),15,FieldDataEntry!D38))</f>
        <v>0</v>
      </c>
      <c r="E46" s="76">
        <f>IF(FieldDataEntry!E38="d",D46,IF(AND(SUM(FieldDataEntry!E38:FieldDataEntry!$G38)&gt;0,FieldDataEntry!E38=0),15,FieldDataEntry!E38))</f>
        <v>0</v>
      </c>
      <c r="F46" s="76">
        <f>IF(FieldDataEntry!F38="d",E46,IF(AND(SUM(FieldDataEntry!F38:FieldDataEntry!$G38)&gt;0,FieldDataEntry!F38=0),15,FieldDataEntry!F38))</f>
        <v>0</v>
      </c>
      <c r="G46" s="76">
        <f>IF(FieldDataEntry!G38="d",F46,IF(AND(SUM(FieldDataEntry!G38:FieldDataEntry!$G38)&gt;0,FieldDataEntry!G38=0),15,FieldDataEntry!G38))</f>
        <v>0</v>
      </c>
      <c r="H46" s="44">
        <f t="shared" si="3"/>
        <v>0</v>
      </c>
      <c r="I46" s="44" t="e">
        <f t="shared" si="0"/>
        <v>#N/A</v>
      </c>
      <c r="J46" s="45" t="e">
        <f t="shared" si="11"/>
        <v>#N/A</v>
      </c>
      <c r="K46" s="46" t="e">
        <f t="shared" si="12"/>
        <v>#N/A</v>
      </c>
      <c r="L46" s="44">
        <f t="shared" si="4"/>
        <v>0</v>
      </c>
      <c r="M46" s="44" t="e">
        <f t="shared" si="1"/>
        <v>#N/A</v>
      </c>
      <c r="N46" s="45" t="e">
        <f t="shared" si="13"/>
        <v>#N/A</v>
      </c>
      <c r="O46" s="46" t="e">
        <f t="shared" si="14"/>
        <v>#N/A</v>
      </c>
      <c r="P46" s="44">
        <f t="shared" si="5"/>
        <v>0</v>
      </c>
      <c r="Q46" s="44" t="e">
        <f t="shared" si="2"/>
        <v>#N/A</v>
      </c>
      <c r="R46" s="45" t="e">
        <f t="shared" si="15"/>
        <v>#N/A</v>
      </c>
      <c r="S46" s="46" t="e">
        <f t="shared" si="16"/>
        <v>#N/A</v>
      </c>
      <c r="T46" s="80">
        <f t="shared" si="6"/>
        <v>0</v>
      </c>
      <c r="U46" s="80" t="e">
        <f t="shared" si="7"/>
        <v>#N/A</v>
      </c>
      <c r="V46" s="81" t="e">
        <f t="shared" si="8"/>
        <v>#N/A</v>
      </c>
      <c r="W46" s="46" t="e">
        <f t="shared" si="17"/>
        <v>#N/A</v>
      </c>
      <c r="X46" s="80">
        <f t="shared" si="9"/>
        <v>0</v>
      </c>
      <c r="Y46" s="80" t="e">
        <f t="shared" si="10"/>
        <v>#N/A</v>
      </c>
      <c r="Z46" s="45" t="e">
        <f t="shared" si="18"/>
        <v>#N/A</v>
      </c>
      <c r="AA46" s="46" t="e">
        <f t="shared" si="19"/>
        <v>#N/A</v>
      </c>
      <c r="AB46" s="83" t="e">
        <f>VLOOKUP($B46,SpeciesGroupAllometry!$A$10:$K$22,2)</f>
        <v>#N/A</v>
      </c>
      <c r="AC46" s="84" t="e">
        <f>VLOOKUP($B46,SpeciesGroupAllometry!$A$10:$K$22,3)</f>
        <v>#N/A</v>
      </c>
    </row>
    <row r="47" spans="1:29" ht="18">
      <c r="A47" s="28">
        <f>FieldDataEntry!A39</f>
        <v>132</v>
      </c>
      <c r="B47" s="28">
        <f>FieldDataEntry!B39</f>
        <v>0</v>
      </c>
      <c r="C47" s="29">
        <f>IF(AND(SUM(FieldDataEntry!$C39:FieldDataEntry!$G39)&gt;0,FieldDataEntry!C39=0),15,FieldDataEntry!C39)</f>
        <v>0</v>
      </c>
      <c r="D47" s="76">
        <f>IF(FieldDataEntry!D39="d",C47,IF(AND(SUM(FieldDataEntry!D39:FieldDataEntry!$G39)&gt;0,FieldDataEntry!D39=0),15,FieldDataEntry!D39))</f>
        <v>0</v>
      </c>
      <c r="E47" s="76">
        <f>IF(FieldDataEntry!E39="d",D47,IF(AND(SUM(FieldDataEntry!E39:FieldDataEntry!$G39)&gt;0,FieldDataEntry!E39=0),15,FieldDataEntry!E39))</f>
        <v>0</v>
      </c>
      <c r="F47" s="76">
        <f>IF(FieldDataEntry!F39="d",E47,IF(AND(SUM(FieldDataEntry!F39:FieldDataEntry!$G39)&gt;0,FieldDataEntry!F39=0),15,FieldDataEntry!F39))</f>
        <v>0</v>
      </c>
      <c r="G47" s="76">
        <f>IF(FieldDataEntry!G39="d",F47,IF(AND(SUM(FieldDataEntry!G39:FieldDataEntry!$G39)&gt;0,FieldDataEntry!G39=0),15,FieldDataEntry!G39))</f>
        <v>0</v>
      </c>
      <c r="H47" s="44">
        <f t="shared" si="3"/>
        <v>0</v>
      </c>
      <c r="I47" s="44" t="e">
        <f t="shared" si="0"/>
        <v>#N/A</v>
      </c>
      <c r="J47" s="45" t="e">
        <f t="shared" si="11"/>
        <v>#N/A</v>
      </c>
      <c r="K47" s="46" t="e">
        <f t="shared" si="12"/>
        <v>#N/A</v>
      </c>
      <c r="L47" s="44">
        <f t="shared" si="4"/>
        <v>0</v>
      </c>
      <c r="M47" s="44" t="e">
        <f t="shared" si="1"/>
        <v>#N/A</v>
      </c>
      <c r="N47" s="45" t="e">
        <f t="shared" si="13"/>
        <v>#N/A</v>
      </c>
      <c r="O47" s="46" t="e">
        <f t="shared" si="14"/>
        <v>#N/A</v>
      </c>
      <c r="P47" s="44">
        <f t="shared" si="5"/>
        <v>0</v>
      </c>
      <c r="Q47" s="44" t="e">
        <f t="shared" si="2"/>
        <v>#N/A</v>
      </c>
      <c r="R47" s="45" t="e">
        <f t="shared" si="15"/>
        <v>#N/A</v>
      </c>
      <c r="S47" s="46" t="e">
        <f t="shared" si="16"/>
        <v>#N/A</v>
      </c>
      <c r="T47" s="80">
        <f t="shared" si="6"/>
        <v>0</v>
      </c>
      <c r="U47" s="80" t="e">
        <f t="shared" si="7"/>
        <v>#N/A</v>
      </c>
      <c r="V47" s="81" t="e">
        <f t="shared" si="8"/>
        <v>#N/A</v>
      </c>
      <c r="W47" s="46" t="e">
        <f t="shared" si="17"/>
        <v>#N/A</v>
      </c>
      <c r="X47" s="80">
        <f t="shared" si="9"/>
        <v>0</v>
      </c>
      <c r="Y47" s="80" t="e">
        <f t="shared" si="10"/>
        <v>#N/A</v>
      </c>
      <c r="Z47" s="45" t="e">
        <f t="shared" si="18"/>
        <v>#N/A</v>
      </c>
      <c r="AA47" s="46" t="e">
        <f t="shared" si="19"/>
        <v>#N/A</v>
      </c>
      <c r="AB47" s="83" t="e">
        <f>VLOOKUP($B47,SpeciesGroupAllometry!$A$10:$K$22,2)</f>
        <v>#N/A</v>
      </c>
      <c r="AC47" s="84" t="e">
        <f>VLOOKUP($B47,SpeciesGroupAllometry!$A$10:$K$22,3)</f>
        <v>#N/A</v>
      </c>
    </row>
    <row r="48" spans="1:29" ht="18">
      <c r="A48" s="28">
        <f>FieldDataEntry!A40</f>
        <v>133</v>
      </c>
      <c r="B48" s="28">
        <f>FieldDataEntry!B40</f>
        <v>0</v>
      </c>
      <c r="C48" s="29">
        <f>IF(AND(SUM(FieldDataEntry!$C40:FieldDataEntry!$G40)&gt;0,FieldDataEntry!C40=0),15,FieldDataEntry!C40)</f>
        <v>0</v>
      </c>
      <c r="D48" s="76">
        <f>IF(FieldDataEntry!D40="d",C48,IF(AND(SUM(FieldDataEntry!D40:FieldDataEntry!$G40)&gt;0,FieldDataEntry!D40=0),15,FieldDataEntry!D40))</f>
        <v>0</v>
      </c>
      <c r="E48" s="76">
        <f>IF(FieldDataEntry!E40="d",D48,IF(AND(SUM(FieldDataEntry!E40:FieldDataEntry!$G40)&gt;0,FieldDataEntry!E40=0),15,FieldDataEntry!E40))</f>
        <v>0</v>
      </c>
      <c r="F48" s="76">
        <f>IF(FieldDataEntry!F40="d",E48,IF(AND(SUM(FieldDataEntry!F40:FieldDataEntry!$G40)&gt;0,FieldDataEntry!F40=0),15,FieldDataEntry!F40))</f>
        <v>0</v>
      </c>
      <c r="G48" s="76">
        <f>IF(FieldDataEntry!G40="d",F48,IF(AND(SUM(FieldDataEntry!G40:FieldDataEntry!$G40)&gt;0,FieldDataEntry!G40=0),15,FieldDataEntry!G40))</f>
        <v>0</v>
      </c>
      <c r="H48" s="44">
        <f t="shared" si="3"/>
        <v>0</v>
      </c>
      <c r="I48" s="44" t="e">
        <f t="shared" si="0"/>
        <v>#N/A</v>
      </c>
      <c r="J48" s="45" t="e">
        <f t="shared" si="11"/>
        <v>#N/A</v>
      </c>
      <c r="K48" s="46" t="e">
        <f t="shared" si="12"/>
        <v>#N/A</v>
      </c>
      <c r="L48" s="44">
        <f t="shared" si="4"/>
        <v>0</v>
      </c>
      <c r="M48" s="44" t="e">
        <f t="shared" si="1"/>
        <v>#N/A</v>
      </c>
      <c r="N48" s="45" t="e">
        <f t="shared" si="13"/>
        <v>#N/A</v>
      </c>
      <c r="O48" s="46" t="e">
        <f t="shared" si="14"/>
        <v>#N/A</v>
      </c>
      <c r="P48" s="44">
        <f t="shared" si="5"/>
        <v>0</v>
      </c>
      <c r="Q48" s="44" t="e">
        <f t="shared" si="2"/>
        <v>#N/A</v>
      </c>
      <c r="R48" s="45" t="e">
        <f t="shared" si="15"/>
        <v>#N/A</v>
      </c>
      <c r="S48" s="46" t="e">
        <f t="shared" si="16"/>
        <v>#N/A</v>
      </c>
      <c r="T48" s="80">
        <f t="shared" si="6"/>
        <v>0</v>
      </c>
      <c r="U48" s="80" t="e">
        <f t="shared" si="7"/>
        <v>#N/A</v>
      </c>
      <c r="V48" s="81" t="e">
        <f t="shared" si="8"/>
        <v>#N/A</v>
      </c>
      <c r="W48" s="46" t="e">
        <f t="shared" si="17"/>
        <v>#N/A</v>
      </c>
      <c r="X48" s="80">
        <f t="shared" si="9"/>
        <v>0</v>
      </c>
      <c r="Y48" s="80" t="e">
        <f t="shared" si="10"/>
        <v>#N/A</v>
      </c>
      <c r="Z48" s="45" t="e">
        <f t="shared" si="18"/>
        <v>#N/A</v>
      </c>
      <c r="AA48" s="46" t="e">
        <f t="shared" si="19"/>
        <v>#N/A</v>
      </c>
      <c r="AB48" s="83" t="e">
        <f>VLOOKUP($B48,SpeciesGroupAllometry!$A$10:$K$22,2)</f>
        <v>#N/A</v>
      </c>
      <c r="AC48" s="84" t="e">
        <f>VLOOKUP($B48,SpeciesGroupAllometry!$A$10:$K$22,3)</f>
        <v>#N/A</v>
      </c>
    </row>
    <row r="49" spans="1:29" ht="18">
      <c r="A49" s="28">
        <f>FieldDataEntry!A41</f>
        <v>134</v>
      </c>
      <c r="B49" s="28">
        <f>FieldDataEntry!B41</f>
        <v>0</v>
      </c>
      <c r="C49" s="29">
        <f>IF(AND(SUM(FieldDataEntry!$C41:FieldDataEntry!$G41)&gt;0,FieldDataEntry!C41=0),15,FieldDataEntry!C41)</f>
        <v>0</v>
      </c>
      <c r="D49" s="76">
        <f>IF(FieldDataEntry!D41="d",C49,IF(AND(SUM(FieldDataEntry!D41:FieldDataEntry!$G41)&gt;0,FieldDataEntry!D41=0),15,FieldDataEntry!D41))</f>
        <v>0</v>
      </c>
      <c r="E49" s="76">
        <f>IF(FieldDataEntry!E41="d",D49,IF(AND(SUM(FieldDataEntry!E41:FieldDataEntry!$G41)&gt;0,FieldDataEntry!E41=0),15,FieldDataEntry!E41))</f>
        <v>0</v>
      </c>
      <c r="F49" s="76">
        <f>IF(FieldDataEntry!F41="d",E49,IF(AND(SUM(FieldDataEntry!F41:FieldDataEntry!$G41)&gt;0,FieldDataEntry!F41=0),15,FieldDataEntry!F41))</f>
        <v>0</v>
      </c>
      <c r="G49" s="76">
        <f>IF(FieldDataEntry!G41="d",F49,IF(AND(SUM(FieldDataEntry!G41:FieldDataEntry!$G41)&gt;0,FieldDataEntry!G41=0),15,FieldDataEntry!G41))</f>
        <v>0</v>
      </c>
      <c r="H49" s="44">
        <f t="shared" si="3"/>
        <v>0</v>
      </c>
      <c r="I49" s="44" t="e">
        <f t="shared" si="0"/>
        <v>#N/A</v>
      </c>
      <c r="J49" s="45" t="e">
        <f t="shared" si="11"/>
        <v>#N/A</v>
      </c>
      <c r="K49" s="46" t="e">
        <f t="shared" si="12"/>
        <v>#N/A</v>
      </c>
      <c r="L49" s="44">
        <f t="shared" si="4"/>
        <v>0</v>
      </c>
      <c r="M49" s="44" t="e">
        <f t="shared" si="1"/>
        <v>#N/A</v>
      </c>
      <c r="N49" s="45" t="e">
        <f t="shared" si="13"/>
        <v>#N/A</v>
      </c>
      <c r="O49" s="46" t="e">
        <f t="shared" si="14"/>
        <v>#N/A</v>
      </c>
      <c r="P49" s="44">
        <f t="shared" si="5"/>
        <v>0</v>
      </c>
      <c r="Q49" s="44" t="e">
        <f t="shared" si="2"/>
        <v>#N/A</v>
      </c>
      <c r="R49" s="45" t="e">
        <f t="shared" si="15"/>
        <v>#N/A</v>
      </c>
      <c r="S49" s="46" t="e">
        <f t="shared" si="16"/>
        <v>#N/A</v>
      </c>
      <c r="T49" s="80">
        <f t="shared" si="6"/>
        <v>0</v>
      </c>
      <c r="U49" s="80" t="e">
        <f t="shared" si="7"/>
        <v>#N/A</v>
      </c>
      <c r="V49" s="81" t="e">
        <f t="shared" si="8"/>
        <v>#N/A</v>
      </c>
      <c r="W49" s="46" t="e">
        <f t="shared" si="17"/>
        <v>#N/A</v>
      </c>
      <c r="X49" s="80">
        <f t="shared" si="9"/>
        <v>0</v>
      </c>
      <c r="Y49" s="80" t="e">
        <f t="shared" si="10"/>
        <v>#N/A</v>
      </c>
      <c r="Z49" s="45" t="e">
        <f t="shared" si="18"/>
        <v>#N/A</v>
      </c>
      <c r="AA49" s="46" t="e">
        <f t="shared" si="19"/>
        <v>#N/A</v>
      </c>
      <c r="AB49" s="83" t="e">
        <f>VLOOKUP($B49,SpeciesGroupAllometry!$A$10:$K$22,2)</f>
        <v>#N/A</v>
      </c>
      <c r="AC49" s="84" t="e">
        <f>VLOOKUP($B49,SpeciesGroupAllometry!$A$10:$K$22,3)</f>
        <v>#N/A</v>
      </c>
    </row>
    <row r="50" spans="1:29" ht="18">
      <c r="A50" s="28">
        <f>FieldDataEntry!A42</f>
        <v>135</v>
      </c>
      <c r="B50" s="28">
        <f>FieldDataEntry!B42</f>
        <v>0</v>
      </c>
      <c r="C50" s="29">
        <f>IF(AND(SUM(FieldDataEntry!$C42:FieldDataEntry!$G42)&gt;0,FieldDataEntry!C42=0),15,FieldDataEntry!C42)</f>
        <v>0</v>
      </c>
      <c r="D50" s="76">
        <f>IF(FieldDataEntry!D42="d",C50,IF(AND(SUM(FieldDataEntry!D42:FieldDataEntry!$G42)&gt;0,FieldDataEntry!D42=0),15,FieldDataEntry!D42))</f>
        <v>0</v>
      </c>
      <c r="E50" s="76">
        <f>IF(FieldDataEntry!E42="d",D50,IF(AND(SUM(FieldDataEntry!E42:FieldDataEntry!$G42)&gt;0,FieldDataEntry!E42=0),15,FieldDataEntry!E42))</f>
        <v>0</v>
      </c>
      <c r="F50" s="76">
        <f>IF(FieldDataEntry!F42="d",E50,IF(AND(SUM(FieldDataEntry!F42:FieldDataEntry!$G42)&gt;0,FieldDataEntry!F42=0),15,FieldDataEntry!F42))</f>
        <v>0</v>
      </c>
      <c r="G50" s="76">
        <f>IF(FieldDataEntry!G42="d",F50,IF(AND(SUM(FieldDataEntry!G42:FieldDataEntry!$G42)&gt;0,FieldDataEntry!G42=0),15,FieldDataEntry!G42))</f>
        <v>0</v>
      </c>
      <c r="H50" s="44">
        <f t="shared" si="3"/>
        <v>0</v>
      </c>
      <c r="I50" s="44" t="e">
        <f aca="true" t="shared" si="20" ref="I50:I81">EXP(AB50+AC50*LN(H50))</f>
        <v>#N/A</v>
      </c>
      <c r="J50" s="45" t="e">
        <f t="shared" si="11"/>
        <v>#N/A</v>
      </c>
      <c r="K50" s="46" t="e">
        <f t="shared" si="12"/>
        <v>#N/A</v>
      </c>
      <c r="L50" s="44">
        <f t="shared" si="4"/>
        <v>0</v>
      </c>
      <c r="M50" s="44" t="e">
        <f aca="true" t="shared" si="21" ref="M50:M81">EXP(AB50+AC50*LN(L50))</f>
        <v>#N/A</v>
      </c>
      <c r="N50" s="45" t="e">
        <f t="shared" si="13"/>
        <v>#N/A</v>
      </c>
      <c r="O50" s="46" t="e">
        <f t="shared" si="14"/>
        <v>#N/A</v>
      </c>
      <c r="P50" s="44">
        <f t="shared" si="5"/>
        <v>0</v>
      </c>
      <c r="Q50" s="44" t="e">
        <f aca="true" t="shared" si="22" ref="Q50:Q81">EXP(AB50+AC50*LN(P50))</f>
        <v>#N/A</v>
      </c>
      <c r="R50" s="45" t="e">
        <f t="shared" si="15"/>
        <v>#N/A</v>
      </c>
      <c r="S50" s="46" t="e">
        <f t="shared" si="16"/>
        <v>#N/A</v>
      </c>
      <c r="T50" s="80">
        <f t="shared" si="6"/>
        <v>0</v>
      </c>
      <c r="U50" s="80" t="e">
        <f t="shared" si="7"/>
        <v>#N/A</v>
      </c>
      <c r="V50" s="81" t="e">
        <f t="shared" si="8"/>
        <v>#N/A</v>
      </c>
      <c r="W50" s="46" t="e">
        <f t="shared" si="17"/>
        <v>#N/A</v>
      </c>
      <c r="X50" s="80">
        <f t="shared" si="9"/>
        <v>0</v>
      </c>
      <c r="Y50" s="80" t="e">
        <f t="shared" si="10"/>
        <v>#N/A</v>
      </c>
      <c r="Z50" s="45" t="e">
        <f t="shared" si="18"/>
        <v>#N/A</v>
      </c>
      <c r="AA50" s="46" t="e">
        <f t="shared" si="19"/>
        <v>#N/A</v>
      </c>
      <c r="AB50" s="83" t="e">
        <f>VLOOKUP($B50,SpeciesGroupAllometry!$A$10:$K$22,2)</f>
        <v>#N/A</v>
      </c>
      <c r="AC50" s="84" t="e">
        <f>VLOOKUP($B50,SpeciesGroupAllometry!$A$10:$K$22,3)</f>
        <v>#N/A</v>
      </c>
    </row>
    <row r="51" spans="1:29" ht="18">
      <c r="A51" s="28">
        <f>FieldDataEntry!A43</f>
        <v>136</v>
      </c>
      <c r="B51" s="28">
        <f>FieldDataEntry!B43</f>
        <v>0</v>
      </c>
      <c r="C51" s="29">
        <f>IF(AND(SUM(FieldDataEntry!$C43:FieldDataEntry!$G43)&gt;0,FieldDataEntry!C43=0),15,FieldDataEntry!C43)</f>
        <v>0</v>
      </c>
      <c r="D51" s="76">
        <f>IF(FieldDataEntry!D43="d",C51,IF(AND(SUM(FieldDataEntry!D43:FieldDataEntry!$G43)&gt;0,FieldDataEntry!D43=0),15,FieldDataEntry!D43))</f>
        <v>0</v>
      </c>
      <c r="E51" s="76">
        <f>IF(FieldDataEntry!E43="d",D51,IF(AND(SUM(FieldDataEntry!E43:FieldDataEntry!$G43)&gt;0,FieldDataEntry!E43=0),15,FieldDataEntry!E43))</f>
        <v>0</v>
      </c>
      <c r="F51" s="76">
        <f>IF(FieldDataEntry!F43="d",E51,IF(AND(SUM(FieldDataEntry!F43:FieldDataEntry!$G43)&gt;0,FieldDataEntry!F43=0),15,FieldDataEntry!F43))</f>
        <v>0</v>
      </c>
      <c r="G51" s="76">
        <f>IF(FieldDataEntry!G43="d",F51,IF(AND(SUM(FieldDataEntry!G43:FieldDataEntry!$G43)&gt;0,FieldDataEntry!G43=0),15,FieldDataEntry!G43))</f>
        <v>0</v>
      </c>
      <c r="H51" s="44">
        <f t="shared" si="3"/>
        <v>0</v>
      </c>
      <c r="I51" s="44" t="e">
        <f t="shared" si="20"/>
        <v>#N/A</v>
      </c>
      <c r="J51" s="45" t="e">
        <f t="shared" si="11"/>
        <v>#N/A</v>
      </c>
      <c r="K51" s="46" t="e">
        <f t="shared" si="12"/>
        <v>#N/A</v>
      </c>
      <c r="L51" s="44">
        <f t="shared" si="4"/>
        <v>0</v>
      </c>
      <c r="M51" s="44" t="e">
        <f t="shared" si="21"/>
        <v>#N/A</v>
      </c>
      <c r="N51" s="45" t="e">
        <f t="shared" si="13"/>
        <v>#N/A</v>
      </c>
      <c r="O51" s="46" t="e">
        <f t="shared" si="14"/>
        <v>#N/A</v>
      </c>
      <c r="P51" s="44">
        <f t="shared" si="5"/>
        <v>0</v>
      </c>
      <c r="Q51" s="44" t="e">
        <f t="shared" si="22"/>
        <v>#N/A</v>
      </c>
      <c r="R51" s="45" t="e">
        <f t="shared" si="15"/>
        <v>#N/A</v>
      </c>
      <c r="S51" s="46" t="e">
        <f t="shared" si="16"/>
        <v>#N/A</v>
      </c>
      <c r="T51" s="80">
        <f t="shared" si="6"/>
        <v>0</v>
      </c>
      <c r="U51" s="80" t="e">
        <f t="shared" si="7"/>
        <v>#N/A</v>
      </c>
      <c r="V51" s="81" t="e">
        <f t="shared" si="8"/>
        <v>#N/A</v>
      </c>
      <c r="W51" s="46" t="e">
        <f t="shared" si="17"/>
        <v>#N/A</v>
      </c>
      <c r="X51" s="80">
        <f t="shared" si="9"/>
        <v>0</v>
      </c>
      <c r="Y51" s="80" t="e">
        <f t="shared" si="10"/>
        <v>#N/A</v>
      </c>
      <c r="Z51" s="45" t="e">
        <f t="shared" si="18"/>
        <v>#N/A</v>
      </c>
      <c r="AA51" s="46" t="e">
        <f t="shared" si="19"/>
        <v>#N/A</v>
      </c>
      <c r="AB51" s="83" t="e">
        <f>VLOOKUP($B51,SpeciesGroupAllometry!$A$10:$K$22,2)</f>
        <v>#N/A</v>
      </c>
      <c r="AC51" s="84" t="e">
        <f>VLOOKUP($B51,SpeciesGroupAllometry!$A$10:$K$22,3)</f>
        <v>#N/A</v>
      </c>
    </row>
    <row r="52" spans="1:29" ht="18">
      <c r="A52" s="28">
        <f>FieldDataEntry!A44</f>
        <v>137</v>
      </c>
      <c r="B52" s="28">
        <f>FieldDataEntry!B44</f>
        <v>0</v>
      </c>
      <c r="C52" s="29">
        <f>IF(AND(SUM(FieldDataEntry!$C44:FieldDataEntry!$G44)&gt;0,FieldDataEntry!C44=0),15,FieldDataEntry!C44)</f>
        <v>0</v>
      </c>
      <c r="D52" s="76">
        <f>IF(FieldDataEntry!D44="d",C52,IF(AND(SUM(FieldDataEntry!D44:FieldDataEntry!$G44)&gt;0,FieldDataEntry!D44=0),15,FieldDataEntry!D44))</f>
        <v>0</v>
      </c>
      <c r="E52" s="76">
        <f>IF(FieldDataEntry!E44="d",D52,IF(AND(SUM(FieldDataEntry!E44:FieldDataEntry!$G44)&gt;0,FieldDataEntry!E44=0),15,FieldDataEntry!E44))</f>
        <v>0</v>
      </c>
      <c r="F52" s="76">
        <f>IF(FieldDataEntry!F44="d",E52,IF(AND(SUM(FieldDataEntry!F44:FieldDataEntry!$G44)&gt;0,FieldDataEntry!F44=0),15,FieldDataEntry!F44))</f>
        <v>0</v>
      </c>
      <c r="G52" s="76">
        <f>IF(FieldDataEntry!G44="d",F52,IF(AND(SUM(FieldDataEntry!G44:FieldDataEntry!$G44)&gt;0,FieldDataEntry!G44=0),15,FieldDataEntry!G44))</f>
        <v>0</v>
      </c>
      <c r="H52" s="44">
        <f t="shared" si="3"/>
        <v>0</v>
      </c>
      <c r="I52" s="44" t="e">
        <f t="shared" si="20"/>
        <v>#N/A</v>
      </c>
      <c r="J52" s="45" t="e">
        <f t="shared" si="11"/>
        <v>#N/A</v>
      </c>
      <c r="K52" s="46" t="e">
        <f t="shared" si="12"/>
        <v>#N/A</v>
      </c>
      <c r="L52" s="44">
        <f t="shared" si="4"/>
        <v>0</v>
      </c>
      <c r="M52" s="44" t="e">
        <f t="shared" si="21"/>
        <v>#N/A</v>
      </c>
      <c r="N52" s="45" t="e">
        <f t="shared" si="13"/>
        <v>#N/A</v>
      </c>
      <c r="O52" s="46" t="e">
        <f t="shared" si="14"/>
        <v>#N/A</v>
      </c>
      <c r="P52" s="44">
        <f t="shared" si="5"/>
        <v>0</v>
      </c>
      <c r="Q52" s="44" t="e">
        <f t="shared" si="22"/>
        <v>#N/A</v>
      </c>
      <c r="R52" s="45" t="e">
        <f t="shared" si="15"/>
        <v>#N/A</v>
      </c>
      <c r="S52" s="46" t="e">
        <f t="shared" si="16"/>
        <v>#N/A</v>
      </c>
      <c r="T52" s="80">
        <f t="shared" si="6"/>
        <v>0</v>
      </c>
      <c r="U52" s="80" t="e">
        <f t="shared" si="7"/>
        <v>#N/A</v>
      </c>
      <c r="V52" s="81" t="e">
        <f t="shared" si="8"/>
        <v>#N/A</v>
      </c>
      <c r="W52" s="46" t="e">
        <f t="shared" si="17"/>
        <v>#N/A</v>
      </c>
      <c r="X52" s="80">
        <f t="shared" si="9"/>
        <v>0</v>
      </c>
      <c r="Y52" s="80" t="e">
        <f t="shared" si="10"/>
        <v>#N/A</v>
      </c>
      <c r="Z52" s="45" t="e">
        <f t="shared" si="18"/>
        <v>#N/A</v>
      </c>
      <c r="AA52" s="46" t="e">
        <f t="shared" si="19"/>
        <v>#N/A</v>
      </c>
      <c r="AB52" s="83" t="e">
        <f>VLOOKUP($B52,SpeciesGroupAllometry!$A$10:$K$22,2)</f>
        <v>#N/A</v>
      </c>
      <c r="AC52" s="84" t="e">
        <f>VLOOKUP($B52,SpeciesGroupAllometry!$A$10:$K$22,3)</f>
        <v>#N/A</v>
      </c>
    </row>
    <row r="53" spans="1:29" ht="18">
      <c r="A53" s="28">
        <f>FieldDataEntry!A45</f>
        <v>138</v>
      </c>
      <c r="B53" s="28">
        <f>FieldDataEntry!B45</f>
        <v>0</v>
      </c>
      <c r="C53" s="29">
        <f>IF(AND(SUM(FieldDataEntry!$C45:FieldDataEntry!$G45)&gt;0,FieldDataEntry!C45=0),15,FieldDataEntry!C45)</f>
        <v>0</v>
      </c>
      <c r="D53" s="76">
        <f>IF(FieldDataEntry!D45="d",C53,IF(AND(SUM(FieldDataEntry!D45:FieldDataEntry!$G45)&gt;0,FieldDataEntry!D45=0),15,FieldDataEntry!D45))</f>
        <v>0</v>
      </c>
      <c r="E53" s="76">
        <f>IF(FieldDataEntry!E45="d",D53,IF(AND(SUM(FieldDataEntry!E45:FieldDataEntry!$G45)&gt;0,FieldDataEntry!E45=0),15,FieldDataEntry!E45))</f>
        <v>0</v>
      </c>
      <c r="F53" s="76">
        <f>IF(FieldDataEntry!F45="d",E53,IF(AND(SUM(FieldDataEntry!F45:FieldDataEntry!$G45)&gt;0,FieldDataEntry!F45=0),15,FieldDataEntry!F45))</f>
        <v>0</v>
      </c>
      <c r="G53" s="76">
        <f>IF(FieldDataEntry!G45="d",F53,IF(AND(SUM(FieldDataEntry!G45:FieldDataEntry!$G45)&gt;0,FieldDataEntry!G45=0),15,FieldDataEntry!G45))</f>
        <v>0</v>
      </c>
      <c r="H53" s="44">
        <f t="shared" si="3"/>
        <v>0</v>
      </c>
      <c r="I53" s="44" t="e">
        <f t="shared" si="20"/>
        <v>#N/A</v>
      </c>
      <c r="J53" s="45" t="e">
        <f t="shared" si="11"/>
        <v>#N/A</v>
      </c>
      <c r="K53" s="46" t="e">
        <f t="shared" si="12"/>
        <v>#N/A</v>
      </c>
      <c r="L53" s="44">
        <f t="shared" si="4"/>
        <v>0</v>
      </c>
      <c r="M53" s="44" t="e">
        <f t="shared" si="21"/>
        <v>#N/A</v>
      </c>
      <c r="N53" s="45" t="e">
        <f t="shared" si="13"/>
        <v>#N/A</v>
      </c>
      <c r="O53" s="46" t="e">
        <f t="shared" si="14"/>
        <v>#N/A</v>
      </c>
      <c r="P53" s="44">
        <f t="shared" si="5"/>
        <v>0</v>
      </c>
      <c r="Q53" s="44" t="e">
        <f t="shared" si="22"/>
        <v>#N/A</v>
      </c>
      <c r="R53" s="45" t="e">
        <f t="shared" si="15"/>
        <v>#N/A</v>
      </c>
      <c r="S53" s="46" t="e">
        <f t="shared" si="16"/>
        <v>#N/A</v>
      </c>
      <c r="T53" s="80">
        <f t="shared" si="6"/>
        <v>0</v>
      </c>
      <c r="U53" s="80" t="e">
        <f t="shared" si="7"/>
        <v>#N/A</v>
      </c>
      <c r="V53" s="81" t="e">
        <f t="shared" si="8"/>
        <v>#N/A</v>
      </c>
      <c r="W53" s="46" t="e">
        <f t="shared" si="17"/>
        <v>#N/A</v>
      </c>
      <c r="X53" s="80">
        <f t="shared" si="9"/>
        <v>0</v>
      </c>
      <c r="Y53" s="80" t="e">
        <f t="shared" si="10"/>
        <v>#N/A</v>
      </c>
      <c r="Z53" s="45" t="e">
        <f t="shared" si="18"/>
        <v>#N/A</v>
      </c>
      <c r="AA53" s="46" t="e">
        <f t="shared" si="19"/>
        <v>#N/A</v>
      </c>
      <c r="AB53" s="83" t="e">
        <f>VLOOKUP($B53,SpeciesGroupAllometry!$A$10:$K$22,2)</f>
        <v>#N/A</v>
      </c>
      <c r="AC53" s="84" t="e">
        <f>VLOOKUP($B53,SpeciesGroupAllometry!$A$10:$K$22,3)</f>
        <v>#N/A</v>
      </c>
    </row>
    <row r="54" spans="1:29" ht="18">
      <c r="A54" s="28">
        <f>FieldDataEntry!A46</f>
        <v>139</v>
      </c>
      <c r="B54" s="28">
        <f>FieldDataEntry!B46</f>
        <v>0</v>
      </c>
      <c r="C54" s="29">
        <f>IF(AND(SUM(FieldDataEntry!$C46:FieldDataEntry!$G46)&gt;0,FieldDataEntry!C46=0),15,FieldDataEntry!C46)</f>
        <v>0</v>
      </c>
      <c r="D54" s="76">
        <f>IF(FieldDataEntry!D46="d",C54,IF(AND(SUM(FieldDataEntry!D46:FieldDataEntry!$G46)&gt;0,FieldDataEntry!D46=0),15,FieldDataEntry!D46))</f>
        <v>0</v>
      </c>
      <c r="E54" s="76">
        <f>IF(FieldDataEntry!E46="d",D54,IF(AND(SUM(FieldDataEntry!E46:FieldDataEntry!$G46)&gt;0,FieldDataEntry!E46=0),15,FieldDataEntry!E46))</f>
        <v>0</v>
      </c>
      <c r="F54" s="76">
        <f>IF(FieldDataEntry!F46="d",E54,IF(AND(SUM(FieldDataEntry!F46:FieldDataEntry!$G46)&gt;0,FieldDataEntry!F46=0),15,FieldDataEntry!F46))</f>
        <v>0</v>
      </c>
      <c r="G54" s="76">
        <f>IF(FieldDataEntry!G46="d",F54,IF(AND(SUM(FieldDataEntry!G46:FieldDataEntry!$G46)&gt;0,FieldDataEntry!G46=0),15,FieldDataEntry!G46))</f>
        <v>0</v>
      </c>
      <c r="H54" s="44">
        <f t="shared" si="3"/>
        <v>0</v>
      </c>
      <c r="I54" s="44" t="e">
        <f t="shared" si="20"/>
        <v>#N/A</v>
      </c>
      <c r="J54" s="45" t="e">
        <f t="shared" si="11"/>
        <v>#N/A</v>
      </c>
      <c r="K54" s="46" t="e">
        <f t="shared" si="12"/>
        <v>#N/A</v>
      </c>
      <c r="L54" s="44">
        <f t="shared" si="4"/>
        <v>0</v>
      </c>
      <c r="M54" s="44" t="e">
        <f t="shared" si="21"/>
        <v>#N/A</v>
      </c>
      <c r="N54" s="45" t="e">
        <f t="shared" si="13"/>
        <v>#N/A</v>
      </c>
      <c r="O54" s="46" t="e">
        <f t="shared" si="14"/>
        <v>#N/A</v>
      </c>
      <c r="P54" s="44">
        <f t="shared" si="5"/>
        <v>0</v>
      </c>
      <c r="Q54" s="44" t="e">
        <f t="shared" si="22"/>
        <v>#N/A</v>
      </c>
      <c r="R54" s="45" t="e">
        <f t="shared" si="15"/>
        <v>#N/A</v>
      </c>
      <c r="S54" s="46" t="e">
        <f t="shared" si="16"/>
        <v>#N/A</v>
      </c>
      <c r="T54" s="80">
        <f t="shared" si="6"/>
        <v>0</v>
      </c>
      <c r="U54" s="80" t="e">
        <f t="shared" si="7"/>
        <v>#N/A</v>
      </c>
      <c r="V54" s="81" t="e">
        <f t="shared" si="8"/>
        <v>#N/A</v>
      </c>
      <c r="W54" s="46" t="e">
        <f t="shared" si="17"/>
        <v>#N/A</v>
      </c>
      <c r="X54" s="80">
        <f t="shared" si="9"/>
        <v>0</v>
      </c>
      <c r="Y54" s="80" t="e">
        <f t="shared" si="10"/>
        <v>#N/A</v>
      </c>
      <c r="Z54" s="45" t="e">
        <f t="shared" si="18"/>
        <v>#N/A</v>
      </c>
      <c r="AA54" s="46" t="e">
        <f t="shared" si="19"/>
        <v>#N/A</v>
      </c>
      <c r="AB54" s="83" t="e">
        <f>VLOOKUP($B54,SpeciesGroupAllometry!$A$10:$K$22,2)</f>
        <v>#N/A</v>
      </c>
      <c r="AC54" s="84" t="e">
        <f>VLOOKUP($B54,SpeciesGroupAllometry!$A$10:$K$22,3)</f>
        <v>#N/A</v>
      </c>
    </row>
    <row r="55" spans="1:29" ht="18">
      <c r="A55" s="28">
        <f>FieldDataEntry!A47</f>
        <v>140</v>
      </c>
      <c r="B55" s="28">
        <f>FieldDataEntry!B47</f>
        <v>0</v>
      </c>
      <c r="C55" s="29">
        <f>IF(AND(SUM(FieldDataEntry!$C47:FieldDataEntry!$G47)&gt;0,FieldDataEntry!C47=0),15,FieldDataEntry!C47)</f>
        <v>0</v>
      </c>
      <c r="D55" s="76">
        <f>IF(FieldDataEntry!D47="d",C55,IF(AND(SUM(FieldDataEntry!D47:FieldDataEntry!$G47)&gt;0,FieldDataEntry!D47=0),15,FieldDataEntry!D47))</f>
        <v>0</v>
      </c>
      <c r="E55" s="76">
        <f>IF(FieldDataEntry!E47="d",D55,IF(AND(SUM(FieldDataEntry!E47:FieldDataEntry!$G47)&gt;0,FieldDataEntry!E47=0),15,FieldDataEntry!E47))</f>
        <v>0</v>
      </c>
      <c r="F55" s="76">
        <f>IF(FieldDataEntry!F47="d",E55,IF(AND(SUM(FieldDataEntry!F47:FieldDataEntry!$G47)&gt;0,FieldDataEntry!F47=0),15,FieldDataEntry!F47))</f>
        <v>0</v>
      </c>
      <c r="G55" s="76">
        <f>IF(FieldDataEntry!G47="d",F55,IF(AND(SUM(FieldDataEntry!G47:FieldDataEntry!$G47)&gt;0,FieldDataEntry!G47=0),15,FieldDataEntry!G47))</f>
        <v>0</v>
      </c>
      <c r="H55" s="44">
        <f t="shared" si="3"/>
        <v>0</v>
      </c>
      <c r="I55" s="44" t="e">
        <f t="shared" si="20"/>
        <v>#N/A</v>
      </c>
      <c r="J55" s="45" t="e">
        <f t="shared" si="11"/>
        <v>#N/A</v>
      </c>
      <c r="K55" s="46" t="e">
        <f t="shared" si="12"/>
        <v>#N/A</v>
      </c>
      <c r="L55" s="44">
        <f t="shared" si="4"/>
        <v>0</v>
      </c>
      <c r="M55" s="44" t="e">
        <f t="shared" si="21"/>
        <v>#N/A</v>
      </c>
      <c r="N55" s="45" t="e">
        <f t="shared" si="13"/>
        <v>#N/A</v>
      </c>
      <c r="O55" s="46" t="e">
        <f t="shared" si="14"/>
        <v>#N/A</v>
      </c>
      <c r="P55" s="44">
        <f t="shared" si="5"/>
        <v>0</v>
      </c>
      <c r="Q55" s="44" t="e">
        <f t="shared" si="22"/>
        <v>#N/A</v>
      </c>
      <c r="R55" s="45" t="e">
        <f t="shared" si="15"/>
        <v>#N/A</v>
      </c>
      <c r="S55" s="46" t="e">
        <f t="shared" si="16"/>
        <v>#N/A</v>
      </c>
      <c r="T55" s="80">
        <f t="shared" si="6"/>
        <v>0</v>
      </c>
      <c r="U55" s="80" t="e">
        <f t="shared" si="7"/>
        <v>#N/A</v>
      </c>
      <c r="V55" s="81" t="e">
        <f t="shared" si="8"/>
        <v>#N/A</v>
      </c>
      <c r="W55" s="46" t="e">
        <f t="shared" si="17"/>
        <v>#N/A</v>
      </c>
      <c r="X55" s="80">
        <f t="shared" si="9"/>
        <v>0</v>
      </c>
      <c r="Y55" s="80" t="e">
        <f t="shared" si="10"/>
        <v>#N/A</v>
      </c>
      <c r="Z55" s="45" t="e">
        <f t="shared" si="18"/>
        <v>#N/A</v>
      </c>
      <c r="AA55" s="46" t="e">
        <f t="shared" si="19"/>
        <v>#N/A</v>
      </c>
      <c r="AB55" s="83" t="e">
        <f>VLOOKUP($B55,SpeciesGroupAllometry!$A$10:$K$22,2)</f>
        <v>#N/A</v>
      </c>
      <c r="AC55" s="84" t="e">
        <f>VLOOKUP($B55,SpeciesGroupAllometry!$A$10:$K$22,3)</f>
        <v>#N/A</v>
      </c>
    </row>
    <row r="56" spans="1:29" ht="18">
      <c r="A56" s="28">
        <f>FieldDataEntry!A48</f>
        <v>141</v>
      </c>
      <c r="B56" s="28">
        <f>FieldDataEntry!B48</f>
        <v>0</v>
      </c>
      <c r="C56" s="29">
        <f>IF(AND(SUM(FieldDataEntry!$C48:FieldDataEntry!$G48)&gt;0,FieldDataEntry!C48=0),15,FieldDataEntry!C48)</f>
        <v>0</v>
      </c>
      <c r="D56" s="76">
        <f>IF(FieldDataEntry!D48="d",C56,IF(AND(SUM(FieldDataEntry!D48:FieldDataEntry!$G48)&gt;0,FieldDataEntry!D48=0),15,FieldDataEntry!D48))</f>
        <v>0</v>
      </c>
      <c r="E56" s="76">
        <f>IF(FieldDataEntry!E48="d",D56,IF(AND(SUM(FieldDataEntry!E48:FieldDataEntry!$G48)&gt;0,FieldDataEntry!E48=0),15,FieldDataEntry!E48))</f>
        <v>0</v>
      </c>
      <c r="F56" s="76">
        <f>IF(FieldDataEntry!F48="d",E56,IF(AND(SUM(FieldDataEntry!F48:FieldDataEntry!$G48)&gt;0,FieldDataEntry!F48=0),15,FieldDataEntry!F48))</f>
        <v>0</v>
      </c>
      <c r="G56" s="76">
        <f>IF(FieldDataEntry!G48="d",F56,IF(AND(SUM(FieldDataEntry!G48:FieldDataEntry!$G48)&gt;0,FieldDataEntry!G48=0),15,FieldDataEntry!G48))</f>
        <v>0</v>
      </c>
      <c r="H56" s="44">
        <f t="shared" si="3"/>
        <v>0</v>
      </c>
      <c r="I56" s="44" t="e">
        <f t="shared" si="20"/>
        <v>#N/A</v>
      </c>
      <c r="J56" s="45" t="e">
        <f t="shared" si="11"/>
        <v>#N/A</v>
      </c>
      <c r="K56" s="46" t="e">
        <f t="shared" si="12"/>
        <v>#N/A</v>
      </c>
      <c r="L56" s="44">
        <f t="shared" si="4"/>
        <v>0</v>
      </c>
      <c r="M56" s="44" t="e">
        <f t="shared" si="21"/>
        <v>#N/A</v>
      </c>
      <c r="N56" s="45" t="e">
        <f t="shared" si="13"/>
        <v>#N/A</v>
      </c>
      <c r="O56" s="46" t="e">
        <f t="shared" si="14"/>
        <v>#N/A</v>
      </c>
      <c r="P56" s="44">
        <f t="shared" si="5"/>
        <v>0</v>
      </c>
      <c r="Q56" s="44" t="e">
        <f t="shared" si="22"/>
        <v>#N/A</v>
      </c>
      <c r="R56" s="45" t="e">
        <f t="shared" si="15"/>
        <v>#N/A</v>
      </c>
      <c r="S56" s="46" t="e">
        <f t="shared" si="16"/>
        <v>#N/A</v>
      </c>
      <c r="T56" s="80">
        <f t="shared" si="6"/>
        <v>0</v>
      </c>
      <c r="U56" s="80" t="e">
        <f t="shared" si="7"/>
        <v>#N/A</v>
      </c>
      <c r="V56" s="81" t="e">
        <f t="shared" si="8"/>
        <v>#N/A</v>
      </c>
      <c r="W56" s="46" t="e">
        <f t="shared" si="17"/>
        <v>#N/A</v>
      </c>
      <c r="X56" s="80">
        <f t="shared" si="9"/>
        <v>0</v>
      </c>
      <c r="Y56" s="80" t="e">
        <f t="shared" si="10"/>
        <v>#N/A</v>
      </c>
      <c r="Z56" s="45" t="e">
        <f t="shared" si="18"/>
        <v>#N/A</v>
      </c>
      <c r="AA56" s="46" t="e">
        <f t="shared" si="19"/>
        <v>#N/A</v>
      </c>
      <c r="AB56" s="83" t="e">
        <f>VLOOKUP($B56,SpeciesGroupAllometry!$A$10:$K$22,2)</f>
        <v>#N/A</v>
      </c>
      <c r="AC56" s="84" t="e">
        <f>VLOOKUP($B56,SpeciesGroupAllometry!$A$10:$K$22,3)</f>
        <v>#N/A</v>
      </c>
    </row>
    <row r="57" spans="1:29" ht="18">
      <c r="A57" s="28">
        <f>FieldDataEntry!A49</f>
        <v>142</v>
      </c>
      <c r="B57" s="28">
        <f>FieldDataEntry!B49</f>
        <v>0</v>
      </c>
      <c r="C57" s="29">
        <f>IF(AND(SUM(FieldDataEntry!$C49:FieldDataEntry!$G49)&gt;0,FieldDataEntry!C49=0),15,FieldDataEntry!C49)</f>
        <v>0</v>
      </c>
      <c r="D57" s="76">
        <f>IF(FieldDataEntry!D49="d",C57,IF(AND(SUM(FieldDataEntry!D49:FieldDataEntry!$G49)&gt;0,FieldDataEntry!D49=0),15,FieldDataEntry!D49))</f>
        <v>0</v>
      </c>
      <c r="E57" s="76">
        <f>IF(FieldDataEntry!E49="d",D57,IF(AND(SUM(FieldDataEntry!E49:FieldDataEntry!$G49)&gt;0,FieldDataEntry!E49=0),15,FieldDataEntry!E49))</f>
        <v>0</v>
      </c>
      <c r="F57" s="76">
        <f>IF(FieldDataEntry!F49="d",E57,IF(AND(SUM(FieldDataEntry!F49:FieldDataEntry!$G49)&gt;0,FieldDataEntry!F49=0),15,FieldDataEntry!F49))</f>
        <v>0</v>
      </c>
      <c r="G57" s="76">
        <f>IF(FieldDataEntry!G49="d",F57,IF(AND(SUM(FieldDataEntry!G49:FieldDataEntry!$G49)&gt;0,FieldDataEntry!G49=0),15,FieldDataEntry!G49))</f>
        <v>0</v>
      </c>
      <c r="H57" s="44">
        <f t="shared" si="3"/>
        <v>0</v>
      </c>
      <c r="I57" s="44" t="e">
        <f t="shared" si="20"/>
        <v>#N/A</v>
      </c>
      <c r="J57" s="45" t="e">
        <f t="shared" si="11"/>
        <v>#N/A</v>
      </c>
      <c r="K57" s="46" t="e">
        <f t="shared" si="12"/>
        <v>#N/A</v>
      </c>
      <c r="L57" s="44">
        <f t="shared" si="4"/>
        <v>0</v>
      </c>
      <c r="M57" s="44" t="e">
        <f t="shared" si="21"/>
        <v>#N/A</v>
      </c>
      <c r="N57" s="45" t="e">
        <f t="shared" si="13"/>
        <v>#N/A</v>
      </c>
      <c r="O57" s="46" t="e">
        <f t="shared" si="14"/>
        <v>#N/A</v>
      </c>
      <c r="P57" s="44">
        <f t="shared" si="5"/>
        <v>0</v>
      </c>
      <c r="Q57" s="44" t="e">
        <f t="shared" si="22"/>
        <v>#N/A</v>
      </c>
      <c r="R57" s="45" t="e">
        <f t="shared" si="15"/>
        <v>#N/A</v>
      </c>
      <c r="S57" s="46" t="e">
        <f t="shared" si="16"/>
        <v>#N/A</v>
      </c>
      <c r="T57" s="80">
        <f t="shared" si="6"/>
        <v>0</v>
      </c>
      <c r="U57" s="80" t="e">
        <f t="shared" si="7"/>
        <v>#N/A</v>
      </c>
      <c r="V57" s="81" t="e">
        <f t="shared" si="8"/>
        <v>#N/A</v>
      </c>
      <c r="W57" s="46" t="e">
        <f t="shared" si="17"/>
        <v>#N/A</v>
      </c>
      <c r="X57" s="80">
        <f t="shared" si="9"/>
        <v>0</v>
      </c>
      <c r="Y57" s="80" t="e">
        <f t="shared" si="10"/>
        <v>#N/A</v>
      </c>
      <c r="Z57" s="45" t="e">
        <f t="shared" si="18"/>
        <v>#N/A</v>
      </c>
      <c r="AA57" s="46" t="e">
        <f t="shared" si="19"/>
        <v>#N/A</v>
      </c>
      <c r="AB57" s="83" t="e">
        <f>VLOOKUP($B57,SpeciesGroupAllometry!$A$10:$K$22,2)</f>
        <v>#N/A</v>
      </c>
      <c r="AC57" s="84" t="e">
        <f>VLOOKUP($B57,SpeciesGroupAllometry!$A$10:$K$22,3)</f>
        <v>#N/A</v>
      </c>
    </row>
    <row r="58" spans="1:29" ht="18">
      <c r="A58" s="28">
        <f>FieldDataEntry!A50</f>
        <v>143</v>
      </c>
      <c r="B58" s="28">
        <f>FieldDataEntry!B50</f>
        <v>0</v>
      </c>
      <c r="C58" s="29">
        <f>IF(AND(SUM(FieldDataEntry!$C50:FieldDataEntry!$G50)&gt;0,FieldDataEntry!C50=0),15,FieldDataEntry!C50)</f>
        <v>0</v>
      </c>
      <c r="D58" s="76">
        <f>IF(FieldDataEntry!D50="d",C58,IF(AND(SUM(FieldDataEntry!D50:FieldDataEntry!$G50)&gt;0,FieldDataEntry!D50=0),15,FieldDataEntry!D50))</f>
        <v>0</v>
      </c>
      <c r="E58" s="76">
        <f>IF(FieldDataEntry!E50="d",D58,IF(AND(SUM(FieldDataEntry!E50:FieldDataEntry!$G50)&gt;0,FieldDataEntry!E50=0),15,FieldDataEntry!E50))</f>
        <v>0</v>
      </c>
      <c r="F58" s="76">
        <f>IF(FieldDataEntry!F50="d",E58,IF(AND(SUM(FieldDataEntry!F50:FieldDataEntry!$G50)&gt;0,FieldDataEntry!F50=0),15,FieldDataEntry!F50))</f>
        <v>0</v>
      </c>
      <c r="G58" s="76">
        <f>IF(FieldDataEntry!G50="d",F58,IF(AND(SUM(FieldDataEntry!G50:FieldDataEntry!$G50)&gt;0,FieldDataEntry!G50=0),15,FieldDataEntry!G50))</f>
        <v>0</v>
      </c>
      <c r="H58" s="44">
        <f t="shared" si="3"/>
        <v>0</v>
      </c>
      <c r="I58" s="44" t="e">
        <f t="shared" si="20"/>
        <v>#N/A</v>
      </c>
      <c r="J58" s="45" t="e">
        <f t="shared" si="11"/>
        <v>#N/A</v>
      </c>
      <c r="K58" s="46" t="e">
        <f t="shared" si="12"/>
        <v>#N/A</v>
      </c>
      <c r="L58" s="44">
        <f t="shared" si="4"/>
        <v>0</v>
      </c>
      <c r="M58" s="44" t="e">
        <f t="shared" si="21"/>
        <v>#N/A</v>
      </c>
      <c r="N58" s="45" t="e">
        <f t="shared" si="13"/>
        <v>#N/A</v>
      </c>
      <c r="O58" s="46" t="e">
        <f t="shared" si="14"/>
        <v>#N/A</v>
      </c>
      <c r="P58" s="44">
        <f t="shared" si="5"/>
        <v>0</v>
      </c>
      <c r="Q58" s="44" t="e">
        <f t="shared" si="22"/>
        <v>#N/A</v>
      </c>
      <c r="R58" s="45" t="e">
        <f t="shared" si="15"/>
        <v>#N/A</v>
      </c>
      <c r="S58" s="46" t="e">
        <f t="shared" si="16"/>
        <v>#N/A</v>
      </c>
      <c r="T58" s="80">
        <f t="shared" si="6"/>
        <v>0</v>
      </c>
      <c r="U58" s="80" t="e">
        <f t="shared" si="7"/>
        <v>#N/A</v>
      </c>
      <c r="V58" s="81" t="e">
        <f t="shared" si="8"/>
        <v>#N/A</v>
      </c>
      <c r="W58" s="46" t="e">
        <f t="shared" si="17"/>
        <v>#N/A</v>
      </c>
      <c r="X58" s="80">
        <f t="shared" si="9"/>
        <v>0</v>
      </c>
      <c r="Y58" s="80" t="e">
        <f t="shared" si="10"/>
        <v>#N/A</v>
      </c>
      <c r="Z58" s="45" t="e">
        <f t="shared" si="18"/>
        <v>#N/A</v>
      </c>
      <c r="AA58" s="46" t="e">
        <f t="shared" si="19"/>
        <v>#N/A</v>
      </c>
      <c r="AB58" s="83" t="e">
        <f>VLOOKUP($B58,SpeciesGroupAllometry!$A$10:$K$22,2)</f>
        <v>#N/A</v>
      </c>
      <c r="AC58" s="84" t="e">
        <f>VLOOKUP($B58,SpeciesGroupAllometry!$A$10:$K$22,3)</f>
        <v>#N/A</v>
      </c>
    </row>
    <row r="59" spans="1:29" ht="18">
      <c r="A59" s="28">
        <f>FieldDataEntry!A51</f>
        <v>144</v>
      </c>
      <c r="B59" s="28">
        <f>FieldDataEntry!B51</f>
        <v>0</v>
      </c>
      <c r="C59" s="29">
        <f>IF(AND(SUM(FieldDataEntry!$C51:FieldDataEntry!$G51)&gt;0,FieldDataEntry!C51=0),15,FieldDataEntry!C51)</f>
        <v>0</v>
      </c>
      <c r="D59" s="76">
        <f>IF(FieldDataEntry!D51="d",C59,IF(AND(SUM(FieldDataEntry!D51:FieldDataEntry!$G51)&gt;0,FieldDataEntry!D51=0),15,FieldDataEntry!D51))</f>
        <v>0</v>
      </c>
      <c r="E59" s="76">
        <f>IF(FieldDataEntry!E51="d",D59,IF(AND(SUM(FieldDataEntry!E51:FieldDataEntry!$G51)&gt;0,FieldDataEntry!E51=0),15,FieldDataEntry!E51))</f>
        <v>0</v>
      </c>
      <c r="F59" s="76">
        <f>IF(FieldDataEntry!F51="d",E59,IF(AND(SUM(FieldDataEntry!F51:FieldDataEntry!$G51)&gt;0,FieldDataEntry!F51=0),15,FieldDataEntry!F51))</f>
        <v>0</v>
      </c>
      <c r="G59" s="76">
        <f>IF(FieldDataEntry!G51="d",F59,IF(AND(SUM(FieldDataEntry!G51:FieldDataEntry!$G51)&gt;0,FieldDataEntry!G51=0),15,FieldDataEntry!G51))</f>
        <v>0</v>
      </c>
      <c r="H59" s="44">
        <f t="shared" si="3"/>
        <v>0</v>
      </c>
      <c r="I59" s="44" t="e">
        <f t="shared" si="20"/>
        <v>#N/A</v>
      </c>
      <c r="J59" s="45" t="e">
        <f t="shared" si="11"/>
        <v>#N/A</v>
      </c>
      <c r="K59" s="46" t="e">
        <f t="shared" si="12"/>
        <v>#N/A</v>
      </c>
      <c r="L59" s="44">
        <f t="shared" si="4"/>
        <v>0</v>
      </c>
      <c r="M59" s="44" t="e">
        <f t="shared" si="21"/>
        <v>#N/A</v>
      </c>
      <c r="N59" s="45" t="e">
        <f t="shared" si="13"/>
        <v>#N/A</v>
      </c>
      <c r="O59" s="46" t="e">
        <f t="shared" si="14"/>
        <v>#N/A</v>
      </c>
      <c r="P59" s="44">
        <f t="shared" si="5"/>
        <v>0</v>
      </c>
      <c r="Q59" s="44" t="e">
        <f t="shared" si="22"/>
        <v>#N/A</v>
      </c>
      <c r="R59" s="45" t="e">
        <f t="shared" si="15"/>
        <v>#N/A</v>
      </c>
      <c r="S59" s="46" t="e">
        <f t="shared" si="16"/>
        <v>#N/A</v>
      </c>
      <c r="T59" s="80">
        <f t="shared" si="6"/>
        <v>0</v>
      </c>
      <c r="U59" s="80" t="e">
        <f t="shared" si="7"/>
        <v>#N/A</v>
      </c>
      <c r="V59" s="81" t="e">
        <f t="shared" si="8"/>
        <v>#N/A</v>
      </c>
      <c r="W59" s="46" t="e">
        <f t="shared" si="17"/>
        <v>#N/A</v>
      </c>
      <c r="X59" s="80">
        <f t="shared" si="9"/>
        <v>0</v>
      </c>
      <c r="Y59" s="80" t="e">
        <f t="shared" si="10"/>
        <v>#N/A</v>
      </c>
      <c r="Z59" s="45" t="e">
        <f t="shared" si="18"/>
        <v>#N/A</v>
      </c>
      <c r="AA59" s="46" t="e">
        <f t="shared" si="19"/>
        <v>#N/A</v>
      </c>
      <c r="AB59" s="83" t="e">
        <f>VLOOKUP($B59,SpeciesGroupAllometry!$A$10:$K$22,2)</f>
        <v>#N/A</v>
      </c>
      <c r="AC59" s="84" t="e">
        <f>VLOOKUP($B59,SpeciesGroupAllometry!$A$10:$K$22,3)</f>
        <v>#N/A</v>
      </c>
    </row>
    <row r="60" spans="1:29" ht="18">
      <c r="A60" s="28">
        <f>FieldDataEntry!A52</f>
        <v>145</v>
      </c>
      <c r="B60" s="28">
        <f>FieldDataEntry!B52</f>
        <v>0</v>
      </c>
      <c r="C60" s="29">
        <f>IF(AND(SUM(FieldDataEntry!$C52:FieldDataEntry!$G52)&gt;0,FieldDataEntry!C52=0),15,FieldDataEntry!C52)</f>
        <v>0</v>
      </c>
      <c r="D60" s="76">
        <f>IF(FieldDataEntry!D52="d",C60,IF(AND(SUM(FieldDataEntry!D52:FieldDataEntry!$G52)&gt;0,FieldDataEntry!D52=0),15,FieldDataEntry!D52))</f>
        <v>0</v>
      </c>
      <c r="E60" s="76">
        <f>IF(FieldDataEntry!E52="d",D60,IF(AND(SUM(FieldDataEntry!E52:FieldDataEntry!$G52)&gt;0,FieldDataEntry!E52=0),15,FieldDataEntry!E52))</f>
        <v>0</v>
      </c>
      <c r="F60" s="76">
        <f>IF(FieldDataEntry!F52="d",E60,IF(AND(SUM(FieldDataEntry!F52:FieldDataEntry!$G52)&gt;0,FieldDataEntry!F52=0),15,FieldDataEntry!F52))</f>
        <v>0</v>
      </c>
      <c r="G60" s="76">
        <f>IF(FieldDataEntry!G52="d",F60,IF(AND(SUM(FieldDataEntry!G52:FieldDataEntry!$G52)&gt;0,FieldDataEntry!G52=0),15,FieldDataEntry!G52))</f>
        <v>0</v>
      </c>
      <c r="H60" s="44">
        <f t="shared" si="3"/>
        <v>0</v>
      </c>
      <c r="I60" s="44" t="e">
        <f t="shared" si="20"/>
        <v>#N/A</v>
      </c>
      <c r="J60" s="45" t="e">
        <f t="shared" si="11"/>
        <v>#N/A</v>
      </c>
      <c r="K60" s="46" t="e">
        <f t="shared" si="12"/>
        <v>#N/A</v>
      </c>
      <c r="L60" s="44">
        <f t="shared" si="4"/>
        <v>0</v>
      </c>
      <c r="M60" s="44" t="e">
        <f t="shared" si="21"/>
        <v>#N/A</v>
      </c>
      <c r="N60" s="45" t="e">
        <f t="shared" si="13"/>
        <v>#N/A</v>
      </c>
      <c r="O60" s="46" t="e">
        <f t="shared" si="14"/>
        <v>#N/A</v>
      </c>
      <c r="P60" s="44">
        <f t="shared" si="5"/>
        <v>0</v>
      </c>
      <c r="Q60" s="44" t="e">
        <f t="shared" si="22"/>
        <v>#N/A</v>
      </c>
      <c r="R60" s="45" t="e">
        <f t="shared" si="15"/>
        <v>#N/A</v>
      </c>
      <c r="S60" s="46" t="e">
        <f t="shared" si="16"/>
        <v>#N/A</v>
      </c>
      <c r="T60" s="80">
        <f t="shared" si="6"/>
        <v>0</v>
      </c>
      <c r="U60" s="80" t="e">
        <f t="shared" si="7"/>
        <v>#N/A</v>
      </c>
      <c r="V60" s="81" t="e">
        <f t="shared" si="8"/>
        <v>#N/A</v>
      </c>
      <c r="W60" s="46" t="e">
        <f t="shared" si="17"/>
        <v>#N/A</v>
      </c>
      <c r="X60" s="80">
        <f t="shared" si="9"/>
        <v>0</v>
      </c>
      <c r="Y60" s="80" t="e">
        <f t="shared" si="10"/>
        <v>#N/A</v>
      </c>
      <c r="Z60" s="45" t="e">
        <f t="shared" si="18"/>
        <v>#N/A</v>
      </c>
      <c r="AA60" s="46" t="e">
        <f t="shared" si="19"/>
        <v>#N/A</v>
      </c>
      <c r="AB60" s="83" t="e">
        <f>VLOOKUP($B60,SpeciesGroupAllometry!$A$10:$K$22,2)</f>
        <v>#N/A</v>
      </c>
      <c r="AC60" s="84" t="e">
        <f>VLOOKUP($B60,SpeciesGroupAllometry!$A$10:$K$22,3)</f>
        <v>#N/A</v>
      </c>
    </row>
    <row r="61" spans="1:29" ht="18">
      <c r="A61" s="28">
        <f>FieldDataEntry!A53</f>
        <v>146</v>
      </c>
      <c r="B61" s="28">
        <f>FieldDataEntry!B53</f>
        <v>0</v>
      </c>
      <c r="C61" s="29">
        <f>IF(AND(SUM(FieldDataEntry!$C53:FieldDataEntry!$G53)&gt;0,FieldDataEntry!C53=0),15,FieldDataEntry!C53)</f>
        <v>0</v>
      </c>
      <c r="D61" s="76">
        <f>IF(FieldDataEntry!D53="d",C61,IF(AND(SUM(FieldDataEntry!D53:FieldDataEntry!$G53)&gt;0,FieldDataEntry!D53=0),15,FieldDataEntry!D53))</f>
        <v>0</v>
      </c>
      <c r="E61" s="76">
        <f>IF(FieldDataEntry!E53="d",D61,IF(AND(SUM(FieldDataEntry!E53:FieldDataEntry!$G53)&gt;0,FieldDataEntry!E53=0),15,FieldDataEntry!E53))</f>
        <v>0</v>
      </c>
      <c r="F61" s="76">
        <f>IF(FieldDataEntry!F53="d",E61,IF(AND(SUM(FieldDataEntry!F53:FieldDataEntry!$G53)&gt;0,FieldDataEntry!F53=0),15,FieldDataEntry!F53))</f>
        <v>0</v>
      </c>
      <c r="G61" s="76">
        <f>IF(FieldDataEntry!G53="d",F61,IF(AND(SUM(FieldDataEntry!G53:FieldDataEntry!$G53)&gt;0,FieldDataEntry!G53=0),15,FieldDataEntry!G53))</f>
        <v>0</v>
      </c>
      <c r="H61" s="44">
        <f t="shared" si="3"/>
        <v>0</v>
      </c>
      <c r="I61" s="44" t="e">
        <f t="shared" si="20"/>
        <v>#N/A</v>
      </c>
      <c r="J61" s="45" t="e">
        <f t="shared" si="11"/>
        <v>#N/A</v>
      </c>
      <c r="K61" s="46" t="e">
        <f t="shared" si="12"/>
        <v>#N/A</v>
      </c>
      <c r="L61" s="44">
        <f t="shared" si="4"/>
        <v>0</v>
      </c>
      <c r="M61" s="44" t="e">
        <f t="shared" si="21"/>
        <v>#N/A</v>
      </c>
      <c r="N61" s="45" t="e">
        <f t="shared" si="13"/>
        <v>#N/A</v>
      </c>
      <c r="O61" s="46" t="e">
        <f t="shared" si="14"/>
        <v>#N/A</v>
      </c>
      <c r="P61" s="44">
        <f t="shared" si="5"/>
        <v>0</v>
      </c>
      <c r="Q61" s="44" t="e">
        <f t="shared" si="22"/>
        <v>#N/A</v>
      </c>
      <c r="R61" s="45" t="e">
        <f t="shared" si="15"/>
        <v>#N/A</v>
      </c>
      <c r="S61" s="46" t="e">
        <f t="shared" si="16"/>
        <v>#N/A</v>
      </c>
      <c r="T61" s="80">
        <f t="shared" si="6"/>
        <v>0</v>
      </c>
      <c r="U61" s="80" t="e">
        <f t="shared" si="7"/>
        <v>#N/A</v>
      </c>
      <c r="V61" s="81" t="e">
        <f t="shared" si="8"/>
        <v>#N/A</v>
      </c>
      <c r="W61" s="46" t="e">
        <f t="shared" si="17"/>
        <v>#N/A</v>
      </c>
      <c r="X61" s="80">
        <f t="shared" si="9"/>
        <v>0</v>
      </c>
      <c r="Y61" s="80" t="e">
        <f t="shared" si="10"/>
        <v>#N/A</v>
      </c>
      <c r="Z61" s="45" t="e">
        <f t="shared" si="18"/>
        <v>#N/A</v>
      </c>
      <c r="AA61" s="46" t="e">
        <f t="shared" si="19"/>
        <v>#N/A</v>
      </c>
      <c r="AB61" s="83" t="e">
        <f>VLOOKUP($B61,SpeciesGroupAllometry!$A$10:$K$22,2)</f>
        <v>#N/A</v>
      </c>
      <c r="AC61" s="84" t="e">
        <f>VLOOKUP($B61,SpeciesGroupAllometry!$A$10:$K$22,3)</f>
        <v>#N/A</v>
      </c>
    </row>
    <row r="62" spans="1:29" ht="18">
      <c r="A62" s="28">
        <f>FieldDataEntry!A54</f>
        <v>147</v>
      </c>
      <c r="B62" s="28">
        <f>FieldDataEntry!B54</f>
        <v>0</v>
      </c>
      <c r="C62" s="29">
        <f>IF(AND(SUM(FieldDataEntry!$C54:FieldDataEntry!$G54)&gt;0,FieldDataEntry!C54=0),15,FieldDataEntry!C54)</f>
        <v>0</v>
      </c>
      <c r="D62" s="76">
        <f>IF(FieldDataEntry!D54="d",C62,IF(AND(SUM(FieldDataEntry!D54:FieldDataEntry!$G54)&gt;0,FieldDataEntry!D54=0),15,FieldDataEntry!D54))</f>
        <v>0</v>
      </c>
      <c r="E62" s="76">
        <f>IF(FieldDataEntry!E54="d",D62,IF(AND(SUM(FieldDataEntry!E54:FieldDataEntry!$G54)&gt;0,FieldDataEntry!E54=0),15,FieldDataEntry!E54))</f>
        <v>0</v>
      </c>
      <c r="F62" s="76">
        <f>IF(FieldDataEntry!F54="d",E62,IF(AND(SUM(FieldDataEntry!F54:FieldDataEntry!$G54)&gt;0,FieldDataEntry!F54=0),15,FieldDataEntry!F54))</f>
        <v>0</v>
      </c>
      <c r="G62" s="76">
        <f>IF(FieldDataEntry!G54="d",F62,IF(AND(SUM(FieldDataEntry!G54:FieldDataEntry!$G54)&gt;0,FieldDataEntry!G54=0),15,FieldDataEntry!G54))</f>
        <v>0</v>
      </c>
      <c r="H62" s="44">
        <f t="shared" si="3"/>
        <v>0</v>
      </c>
      <c r="I62" s="44" t="e">
        <f t="shared" si="20"/>
        <v>#N/A</v>
      </c>
      <c r="J62" s="45" t="e">
        <f t="shared" si="11"/>
        <v>#N/A</v>
      </c>
      <c r="K62" s="46" t="e">
        <f t="shared" si="12"/>
        <v>#N/A</v>
      </c>
      <c r="L62" s="44">
        <f t="shared" si="4"/>
        <v>0</v>
      </c>
      <c r="M62" s="44" t="e">
        <f t="shared" si="21"/>
        <v>#N/A</v>
      </c>
      <c r="N62" s="45" t="e">
        <f t="shared" si="13"/>
        <v>#N/A</v>
      </c>
      <c r="O62" s="46" t="e">
        <f t="shared" si="14"/>
        <v>#N/A</v>
      </c>
      <c r="P62" s="44">
        <f t="shared" si="5"/>
        <v>0</v>
      </c>
      <c r="Q62" s="44" t="e">
        <f t="shared" si="22"/>
        <v>#N/A</v>
      </c>
      <c r="R62" s="45" t="e">
        <f t="shared" si="15"/>
        <v>#N/A</v>
      </c>
      <c r="S62" s="46" t="e">
        <f t="shared" si="16"/>
        <v>#N/A</v>
      </c>
      <c r="T62" s="80">
        <f t="shared" si="6"/>
        <v>0</v>
      </c>
      <c r="U62" s="80" t="e">
        <f t="shared" si="7"/>
        <v>#N/A</v>
      </c>
      <c r="V62" s="81" t="e">
        <f t="shared" si="8"/>
        <v>#N/A</v>
      </c>
      <c r="W62" s="46" t="e">
        <f t="shared" si="17"/>
        <v>#N/A</v>
      </c>
      <c r="X62" s="80">
        <f t="shared" si="9"/>
        <v>0</v>
      </c>
      <c r="Y62" s="80" t="e">
        <f t="shared" si="10"/>
        <v>#N/A</v>
      </c>
      <c r="Z62" s="45" t="e">
        <f t="shared" si="18"/>
        <v>#N/A</v>
      </c>
      <c r="AA62" s="46" t="e">
        <f t="shared" si="19"/>
        <v>#N/A</v>
      </c>
      <c r="AB62" s="83" t="e">
        <f>VLOOKUP($B62,SpeciesGroupAllometry!$A$10:$K$22,2)</f>
        <v>#N/A</v>
      </c>
      <c r="AC62" s="84" t="e">
        <f>VLOOKUP($B62,SpeciesGroupAllometry!$A$10:$K$22,3)</f>
        <v>#N/A</v>
      </c>
    </row>
    <row r="63" spans="1:29" ht="18">
      <c r="A63" s="28">
        <f>FieldDataEntry!A55</f>
        <v>148</v>
      </c>
      <c r="B63" s="28">
        <f>FieldDataEntry!B55</f>
        <v>0</v>
      </c>
      <c r="C63" s="29">
        <f>IF(AND(SUM(FieldDataEntry!$C55:FieldDataEntry!$G55)&gt;0,FieldDataEntry!C55=0),15,FieldDataEntry!C55)</f>
        <v>0</v>
      </c>
      <c r="D63" s="76">
        <f>IF(FieldDataEntry!D55="d",C63,IF(AND(SUM(FieldDataEntry!D55:FieldDataEntry!$G55)&gt;0,FieldDataEntry!D55=0),15,FieldDataEntry!D55))</f>
        <v>0</v>
      </c>
      <c r="E63" s="76">
        <f>IF(FieldDataEntry!E55="d",D63,IF(AND(SUM(FieldDataEntry!E55:FieldDataEntry!$G55)&gt;0,FieldDataEntry!E55=0),15,FieldDataEntry!E55))</f>
        <v>0</v>
      </c>
      <c r="F63" s="76">
        <f>IF(FieldDataEntry!F55="d",E63,IF(AND(SUM(FieldDataEntry!F55:FieldDataEntry!$G55)&gt;0,FieldDataEntry!F55=0),15,FieldDataEntry!F55))</f>
        <v>0</v>
      </c>
      <c r="G63" s="76">
        <f>IF(FieldDataEntry!G55="d",F63,IF(AND(SUM(FieldDataEntry!G55:FieldDataEntry!$G55)&gt;0,FieldDataEntry!G55=0),15,FieldDataEntry!G55))</f>
        <v>0</v>
      </c>
      <c r="H63" s="44">
        <f t="shared" si="3"/>
        <v>0</v>
      </c>
      <c r="I63" s="44" t="e">
        <f t="shared" si="20"/>
        <v>#N/A</v>
      </c>
      <c r="J63" s="45" t="e">
        <f t="shared" si="11"/>
        <v>#N/A</v>
      </c>
      <c r="K63" s="46" t="e">
        <f t="shared" si="12"/>
        <v>#N/A</v>
      </c>
      <c r="L63" s="44">
        <f t="shared" si="4"/>
        <v>0</v>
      </c>
      <c r="M63" s="44" t="e">
        <f t="shared" si="21"/>
        <v>#N/A</v>
      </c>
      <c r="N63" s="45" t="e">
        <f t="shared" si="13"/>
        <v>#N/A</v>
      </c>
      <c r="O63" s="46" t="e">
        <f t="shared" si="14"/>
        <v>#N/A</v>
      </c>
      <c r="P63" s="44">
        <f t="shared" si="5"/>
        <v>0</v>
      </c>
      <c r="Q63" s="44" t="e">
        <f t="shared" si="22"/>
        <v>#N/A</v>
      </c>
      <c r="R63" s="45" t="e">
        <f t="shared" si="15"/>
        <v>#N/A</v>
      </c>
      <c r="S63" s="46" t="e">
        <f t="shared" si="16"/>
        <v>#N/A</v>
      </c>
      <c r="T63" s="80">
        <f t="shared" si="6"/>
        <v>0</v>
      </c>
      <c r="U63" s="80" t="e">
        <f t="shared" si="7"/>
        <v>#N/A</v>
      </c>
      <c r="V63" s="81" t="e">
        <f t="shared" si="8"/>
        <v>#N/A</v>
      </c>
      <c r="W63" s="46" t="e">
        <f t="shared" si="17"/>
        <v>#N/A</v>
      </c>
      <c r="X63" s="80">
        <f t="shared" si="9"/>
        <v>0</v>
      </c>
      <c r="Y63" s="80" t="e">
        <f t="shared" si="10"/>
        <v>#N/A</v>
      </c>
      <c r="Z63" s="45" t="e">
        <f t="shared" si="18"/>
        <v>#N/A</v>
      </c>
      <c r="AA63" s="46" t="e">
        <f t="shared" si="19"/>
        <v>#N/A</v>
      </c>
      <c r="AB63" s="83" t="e">
        <f>VLOOKUP($B63,SpeciesGroupAllometry!$A$10:$K$22,2)</f>
        <v>#N/A</v>
      </c>
      <c r="AC63" s="84" t="e">
        <f>VLOOKUP($B63,SpeciesGroupAllometry!$A$10:$K$22,3)</f>
        <v>#N/A</v>
      </c>
    </row>
    <row r="64" spans="1:29" ht="18">
      <c r="A64" s="28">
        <f>FieldDataEntry!A56</f>
        <v>149</v>
      </c>
      <c r="B64" s="28">
        <f>FieldDataEntry!B56</f>
        <v>0</v>
      </c>
      <c r="C64" s="29">
        <f>IF(AND(SUM(FieldDataEntry!$C56:FieldDataEntry!$G56)&gt;0,FieldDataEntry!C56=0),15,FieldDataEntry!C56)</f>
        <v>0</v>
      </c>
      <c r="D64" s="76">
        <f>IF(FieldDataEntry!D56="d",C64,IF(AND(SUM(FieldDataEntry!D56:FieldDataEntry!$G56)&gt;0,FieldDataEntry!D56=0),15,FieldDataEntry!D56))</f>
        <v>0</v>
      </c>
      <c r="E64" s="76">
        <f>IF(FieldDataEntry!E56="d",D64,IF(AND(SUM(FieldDataEntry!E56:FieldDataEntry!$G56)&gt;0,FieldDataEntry!E56=0),15,FieldDataEntry!E56))</f>
        <v>0</v>
      </c>
      <c r="F64" s="76">
        <f>IF(FieldDataEntry!F56="d",E64,IF(AND(SUM(FieldDataEntry!F56:FieldDataEntry!$G56)&gt;0,FieldDataEntry!F56=0),15,FieldDataEntry!F56))</f>
        <v>0</v>
      </c>
      <c r="G64" s="76">
        <f>IF(FieldDataEntry!G56="d",F64,IF(AND(SUM(FieldDataEntry!G56:FieldDataEntry!$G56)&gt;0,FieldDataEntry!G56=0),15,FieldDataEntry!G56))</f>
        <v>0</v>
      </c>
      <c r="H64" s="44">
        <f t="shared" si="3"/>
        <v>0</v>
      </c>
      <c r="I64" s="44" t="e">
        <f t="shared" si="20"/>
        <v>#N/A</v>
      </c>
      <c r="J64" s="45" t="e">
        <f t="shared" si="11"/>
        <v>#N/A</v>
      </c>
      <c r="K64" s="46" t="e">
        <f t="shared" si="12"/>
        <v>#N/A</v>
      </c>
      <c r="L64" s="44">
        <f t="shared" si="4"/>
        <v>0</v>
      </c>
      <c r="M64" s="44" t="e">
        <f t="shared" si="21"/>
        <v>#N/A</v>
      </c>
      <c r="N64" s="45" t="e">
        <f t="shared" si="13"/>
        <v>#N/A</v>
      </c>
      <c r="O64" s="46" t="e">
        <f t="shared" si="14"/>
        <v>#N/A</v>
      </c>
      <c r="P64" s="44">
        <f t="shared" si="5"/>
        <v>0</v>
      </c>
      <c r="Q64" s="44" t="e">
        <f t="shared" si="22"/>
        <v>#N/A</v>
      </c>
      <c r="R64" s="45" t="e">
        <f t="shared" si="15"/>
        <v>#N/A</v>
      </c>
      <c r="S64" s="46" t="e">
        <f t="shared" si="16"/>
        <v>#N/A</v>
      </c>
      <c r="T64" s="80">
        <f t="shared" si="6"/>
        <v>0</v>
      </c>
      <c r="U64" s="80" t="e">
        <f t="shared" si="7"/>
        <v>#N/A</v>
      </c>
      <c r="V64" s="81" t="e">
        <f t="shared" si="8"/>
        <v>#N/A</v>
      </c>
      <c r="W64" s="46" t="e">
        <f t="shared" si="17"/>
        <v>#N/A</v>
      </c>
      <c r="X64" s="80">
        <f t="shared" si="9"/>
        <v>0</v>
      </c>
      <c r="Y64" s="80" t="e">
        <f t="shared" si="10"/>
        <v>#N/A</v>
      </c>
      <c r="Z64" s="45" t="e">
        <f t="shared" si="18"/>
        <v>#N/A</v>
      </c>
      <c r="AA64" s="46" t="e">
        <f t="shared" si="19"/>
        <v>#N/A</v>
      </c>
      <c r="AB64" s="83" t="e">
        <f>VLOOKUP($B64,SpeciesGroupAllometry!$A$10:$K$22,2)</f>
        <v>#N/A</v>
      </c>
      <c r="AC64" s="84" t="e">
        <f>VLOOKUP($B64,SpeciesGroupAllometry!$A$10:$K$22,3)</f>
        <v>#N/A</v>
      </c>
    </row>
    <row r="65" spans="1:29" ht="18">
      <c r="A65" s="28">
        <f>FieldDataEntry!A57</f>
        <v>150</v>
      </c>
      <c r="B65" s="28">
        <f>FieldDataEntry!B57</f>
        <v>0</v>
      </c>
      <c r="C65" s="29">
        <f>IF(AND(SUM(FieldDataEntry!$C57:FieldDataEntry!$G57)&gt;0,FieldDataEntry!C57=0),15,FieldDataEntry!C57)</f>
        <v>0</v>
      </c>
      <c r="D65" s="76">
        <f>IF(FieldDataEntry!D57="d",C65,IF(AND(SUM(FieldDataEntry!D57:FieldDataEntry!$G57)&gt;0,FieldDataEntry!D57=0),15,FieldDataEntry!D57))</f>
        <v>0</v>
      </c>
      <c r="E65" s="76">
        <f>IF(FieldDataEntry!E57="d",D65,IF(AND(SUM(FieldDataEntry!E57:FieldDataEntry!$G57)&gt;0,FieldDataEntry!E57=0),15,FieldDataEntry!E57))</f>
        <v>0</v>
      </c>
      <c r="F65" s="76">
        <f>IF(FieldDataEntry!F57="d",E65,IF(AND(SUM(FieldDataEntry!F57:FieldDataEntry!$G57)&gt;0,FieldDataEntry!F57=0),15,FieldDataEntry!F57))</f>
        <v>0</v>
      </c>
      <c r="G65" s="76">
        <f>IF(FieldDataEntry!G57="d",F65,IF(AND(SUM(FieldDataEntry!G57:FieldDataEntry!$G57)&gt;0,FieldDataEntry!G57=0),15,FieldDataEntry!G57))</f>
        <v>0</v>
      </c>
      <c r="H65" s="44">
        <f t="shared" si="3"/>
        <v>0</v>
      </c>
      <c r="I65" s="44" t="e">
        <f t="shared" si="20"/>
        <v>#N/A</v>
      </c>
      <c r="J65" s="45" t="e">
        <f t="shared" si="11"/>
        <v>#N/A</v>
      </c>
      <c r="K65" s="46" t="e">
        <f t="shared" si="12"/>
        <v>#N/A</v>
      </c>
      <c r="L65" s="44">
        <f t="shared" si="4"/>
        <v>0</v>
      </c>
      <c r="M65" s="44" t="e">
        <f t="shared" si="21"/>
        <v>#N/A</v>
      </c>
      <c r="N65" s="45" t="e">
        <f t="shared" si="13"/>
        <v>#N/A</v>
      </c>
      <c r="O65" s="46" t="e">
        <f t="shared" si="14"/>
        <v>#N/A</v>
      </c>
      <c r="P65" s="44">
        <f t="shared" si="5"/>
        <v>0</v>
      </c>
      <c r="Q65" s="44" t="e">
        <f t="shared" si="22"/>
        <v>#N/A</v>
      </c>
      <c r="R65" s="45" t="e">
        <f t="shared" si="15"/>
        <v>#N/A</v>
      </c>
      <c r="S65" s="46" t="e">
        <f t="shared" si="16"/>
        <v>#N/A</v>
      </c>
      <c r="T65" s="80">
        <f t="shared" si="6"/>
        <v>0</v>
      </c>
      <c r="U65" s="80" t="e">
        <f t="shared" si="7"/>
        <v>#N/A</v>
      </c>
      <c r="V65" s="81" t="e">
        <f t="shared" si="8"/>
        <v>#N/A</v>
      </c>
      <c r="W65" s="46" t="e">
        <f t="shared" si="17"/>
        <v>#N/A</v>
      </c>
      <c r="X65" s="80">
        <f t="shared" si="9"/>
        <v>0</v>
      </c>
      <c r="Y65" s="80" t="e">
        <f t="shared" si="10"/>
        <v>#N/A</v>
      </c>
      <c r="Z65" s="45" t="e">
        <f t="shared" si="18"/>
        <v>#N/A</v>
      </c>
      <c r="AA65" s="46" t="e">
        <f t="shared" si="19"/>
        <v>#N/A</v>
      </c>
      <c r="AB65" s="83" t="e">
        <f>VLOOKUP($B65,SpeciesGroupAllometry!$A$10:$K$22,2)</f>
        <v>#N/A</v>
      </c>
      <c r="AC65" s="84" t="e">
        <f>VLOOKUP($B65,SpeciesGroupAllometry!$A$10:$K$22,3)</f>
        <v>#N/A</v>
      </c>
    </row>
    <row r="66" spans="1:29" ht="18">
      <c r="A66" s="28">
        <f>FieldDataEntry!A58</f>
        <v>151</v>
      </c>
      <c r="B66" s="28">
        <f>FieldDataEntry!B58</f>
        <v>0</v>
      </c>
      <c r="C66" s="29">
        <f>IF(AND(SUM(FieldDataEntry!$C58:FieldDataEntry!$G58)&gt;0,FieldDataEntry!C58=0),15,FieldDataEntry!C58)</f>
        <v>0</v>
      </c>
      <c r="D66" s="76">
        <f>IF(FieldDataEntry!D58="d",C66,IF(AND(SUM(FieldDataEntry!D58:FieldDataEntry!$G58)&gt;0,FieldDataEntry!D58=0),15,FieldDataEntry!D58))</f>
        <v>0</v>
      </c>
      <c r="E66" s="76">
        <f>IF(FieldDataEntry!E58="d",D66,IF(AND(SUM(FieldDataEntry!E58:FieldDataEntry!$G58)&gt;0,FieldDataEntry!E58=0),15,FieldDataEntry!E58))</f>
        <v>0</v>
      </c>
      <c r="F66" s="76">
        <f>IF(FieldDataEntry!F58="d",E66,IF(AND(SUM(FieldDataEntry!F58:FieldDataEntry!$G58)&gt;0,FieldDataEntry!F58=0),15,FieldDataEntry!F58))</f>
        <v>0</v>
      </c>
      <c r="G66" s="76">
        <f>IF(FieldDataEntry!G58="d",F66,IF(AND(SUM(FieldDataEntry!G58:FieldDataEntry!$G58)&gt;0,FieldDataEntry!G58=0),15,FieldDataEntry!G58))</f>
        <v>0</v>
      </c>
      <c r="H66" s="44">
        <f t="shared" si="3"/>
        <v>0</v>
      </c>
      <c r="I66" s="44" t="e">
        <f t="shared" si="20"/>
        <v>#N/A</v>
      </c>
      <c r="J66" s="45" t="e">
        <f t="shared" si="11"/>
        <v>#N/A</v>
      </c>
      <c r="K66" s="46" t="e">
        <f t="shared" si="12"/>
        <v>#N/A</v>
      </c>
      <c r="L66" s="44">
        <f t="shared" si="4"/>
        <v>0</v>
      </c>
      <c r="M66" s="44" t="e">
        <f t="shared" si="21"/>
        <v>#N/A</v>
      </c>
      <c r="N66" s="45" t="e">
        <f t="shared" si="13"/>
        <v>#N/A</v>
      </c>
      <c r="O66" s="46" t="e">
        <f t="shared" si="14"/>
        <v>#N/A</v>
      </c>
      <c r="P66" s="44">
        <f t="shared" si="5"/>
        <v>0</v>
      </c>
      <c r="Q66" s="44" t="e">
        <f t="shared" si="22"/>
        <v>#N/A</v>
      </c>
      <c r="R66" s="45" t="e">
        <f t="shared" si="15"/>
        <v>#N/A</v>
      </c>
      <c r="S66" s="46" t="e">
        <f t="shared" si="16"/>
        <v>#N/A</v>
      </c>
      <c r="T66" s="80">
        <f t="shared" si="6"/>
        <v>0</v>
      </c>
      <c r="U66" s="80" t="e">
        <f t="shared" si="7"/>
        <v>#N/A</v>
      </c>
      <c r="V66" s="81" t="e">
        <f t="shared" si="8"/>
        <v>#N/A</v>
      </c>
      <c r="W66" s="46" t="e">
        <f t="shared" si="17"/>
        <v>#N/A</v>
      </c>
      <c r="X66" s="80">
        <f t="shared" si="9"/>
        <v>0</v>
      </c>
      <c r="Y66" s="80" t="e">
        <f t="shared" si="10"/>
        <v>#N/A</v>
      </c>
      <c r="Z66" s="45" t="e">
        <f t="shared" si="18"/>
        <v>#N/A</v>
      </c>
      <c r="AA66" s="46" t="e">
        <f t="shared" si="19"/>
        <v>#N/A</v>
      </c>
      <c r="AB66" s="83" t="e">
        <f>VLOOKUP($B66,SpeciesGroupAllometry!$A$10:$K$22,2)</f>
        <v>#N/A</v>
      </c>
      <c r="AC66" s="84" t="e">
        <f>VLOOKUP($B66,SpeciesGroupAllometry!$A$10:$K$22,3)</f>
        <v>#N/A</v>
      </c>
    </row>
    <row r="67" spans="1:29" ht="18">
      <c r="A67" s="28">
        <f>FieldDataEntry!A59</f>
        <v>152</v>
      </c>
      <c r="B67" s="28">
        <f>FieldDataEntry!B59</f>
        <v>0</v>
      </c>
      <c r="C67" s="29">
        <f>IF(AND(SUM(FieldDataEntry!$C59:FieldDataEntry!$G59)&gt;0,FieldDataEntry!C59=0),15,FieldDataEntry!C59)</f>
        <v>0</v>
      </c>
      <c r="D67" s="76">
        <f>IF(FieldDataEntry!D59="d",C67,IF(AND(SUM(FieldDataEntry!D59:FieldDataEntry!$G59)&gt;0,FieldDataEntry!D59=0),15,FieldDataEntry!D59))</f>
        <v>0</v>
      </c>
      <c r="E67" s="76">
        <f>IF(FieldDataEntry!E59="d",D67,IF(AND(SUM(FieldDataEntry!E59:FieldDataEntry!$G59)&gt;0,FieldDataEntry!E59=0),15,FieldDataEntry!E59))</f>
        <v>0</v>
      </c>
      <c r="F67" s="76">
        <f>IF(FieldDataEntry!F59="d",E67,IF(AND(SUM(FieldDataEntry!F59:FieldDataEntry!$G59)&gt;0,FieldDataEntry!F59=0),15,FieldDataEntry!F59))</f>
        <v>0</v>
      </c>
      <c r="G67" s="76">
        <f>IF(FieldDataEntry!G59="d",F67,IF(AND(SUM(FieldDataEntry!G59:FieldDataEntry!$G59)&gt;0,FieldDataEntry!G59=0),15,FieldDataEntry!G59))</f>
        <v>0</v>
      </c>
      <c r="H67" s="44">
        <f t="shared" si="3"/>
        <v>0</v>
      </c>
      <c r="I67" s="44" t="e">
        <f t="shared" si="20"/>
        <v>#N/A</v>
      </c>
      <c r="J67" s="45" t="e">
        <f t="shared" si="11"/>
        <v>#N/A</v>
      </c>
      <c r="K67" s="46" t="e">
        <f t="shared" si="12"/>
        <v>#N/A</v>
      </c>
      <c r="L67" s="44">
        <f t="shared" si="4"/>
        <v>0</v>
      </c>
      <c r="M67" s="44" t="e">
        <f t="shared" si="21"/>
        <v>#N/A</v>
      </c>
      <c r="N67" s="45" t="e">
        <f t="shared" si="13"/>
        <v>#N/A</v>
      </c>
      <c r="O67" s="46" t="e">
        <f t="shared" si="14"/>
        <v>#N/A</v>
      </c>
      <c r="P67" s="44">
        <f t="shared" si="5"/>
        <v>0</v>
      </c>
      <c r="Q67" s="44" t="e">
        <f t="shared" si="22"/>
        <v>#N/A</v>
      </c>
      <c r="R67" s="45" t="e">
        <f t="shared" si="15"/>
        <v>#N/A</v>
      </c>
      <c r="S67" s="46" t="e">
        <f t="shared" si="16"/>
        <v>#N/A</v>
      </c>
      <c r="T67" s="80">
        <f t="shared" si="6"/>
        <v>0</v>
      </c>
      <c r="U67" s="80" t="e">
        <f t="shared" si="7"/>
        <v>#N/A</v>
      </c>
      <c r="V67" s="81" t="e">
        <f t="shared" si="8"/>
        <v>#N/A</v>
      </c>
      <c r="W67" s="46" t="e">
        <f t="shared" si="17"/>
        <v>#N/A</v>
      </c>
      <c r="X67" s="80">
        <f t="shared" si="9"/>
        <v>0</v>
      </c>
      <c r="Y67" s="80" t="e">
        <f t="shared" si="10"/>
        <v>#N/A</v>
      </c>
      <c r="Z67" s="45" t="e">
        <f t="shared" si="18"/>
        <v>#N/A</v>
      </c>
      <c r="AA67" s="46" t="e">
        <f t="shared" si="19"/>
        <v>#N/A</v>
      </c>
      <c r="AB67" s="83" t="e">
        <f>VLOOKUP($B67,SpeciesGroupAllometry!$A$10:$K$22,2)</f>
        <v>#N/A</v>
      </c>
      <c r="AC67" s="84" t="e">
        <f>VLOOKUP($B67,SpeciesGroupAllometry!$A$10:$K$22,3)</f>
        <v>#N/A</v>
      </c>
    </row>
    <row r="68" spans="1:29" ht="18">
      <c r="A68" s="28">
        <f>FieldDataEntry!A60</f>
        <v>153</v>
      </c>
      <c r="B68" s="28">
        <f>FieldDataEntry!B60</f>
        <v>0</v>
      </c>
      <c r="C68" s="29">
        <f>IF(AND(SUM(FieldDataEntry!$C60:FieldDataEntry!$G60)&gt;0,FieldDataEntry!C60=0),15,FieldDataEntry!C60)</f>
        <v>0</v>
      </c>
      <c r="D68" s="76">
        <f>IF(FieldDataEntry!D60="d",C68,IF(AND(SUM(FieldDataEntry!D60:FieldDataEntry!$G60)&gt;0,FieldDataEntry!D60=0),15,FieldDataEntry!D60))</f>
        <v>0</v>
      </c>
      <c r="E68" s="76">
        <f>IF(FieldDataEntry!E60="d",D68,IF(AND(SUM(FieldDataEntry!E60:FieldDataEntry!$G60)&gt;0,FieldDataEntry!E60=0),15,FieldDataEntry!E60))</f>
        <v>0</v>
      </c>
      <c r="F68" s="76">
        <f>IF(FieldDataEntry!F60="d",E68,IF(AND(SUM(FieldDataEntry!F60:FieldDataEntry!$G60)&gt;0,FieldDataEntry!F60=0),15,FieldDataEntry!F60))</f>
        <v>0</v>
      </c>
      <c r="G68" s="76">
        <f>IF(FieldDataEntry!G60="d",F68,IF(AND(SUM(FieldDataEntry!G60:FieldDataEntry!$G60)&gt;0,FieldDataEntry!G60=0),15,FieldDataEntry!G60))</f>
        <v>0</v>
      </c>
      <c r="H68" s="44">
        <f t="shared" si="3"/>
        <v>0</v>
      </c>
      <c r="I68" s="44" t="e">
        <f t="shared" si="20"/>
        <v>#N/A</v>
      </c>
      <c r="J68" s="45" t="e">
        <f t="shared" si="11"/>
        <v>#N/A</v>
      </c>
      <c r="K68" s="46" t="e">
        <f t="shared" si="12"/>
        <v>#N/A</v>
      </c>
      <c r="L68" s="44">
        <f t="shared" si="4"/>
        <v>0</v>
      </c>
      <c r="M68" s="44" t="e">
        <f t="shared" si="21"/>
        <v>#N/A</v>
      </c>
      <c r="N68" s="45" t="e">
        <f t="shared" si="13"/>
        <v>#N/A</v>
      </c>
      <c r="O68" s="46" t="e">
        <f t="shared" si="14"/>
        <v>#N/A</v>
      </c>
      <c r="P68" s="44">
        <f t="shared" si="5"/>
        <v>0</v>
      </c>
      <c r="Q68" s="44" t="e">
        <f t="shared" si="22"/>
        <v>#N/A</v>
      </c>
      <c r="R68" s="45" t="e">
        <f t="shared" si="15"/>
        <v>#N/A</v>
      </c>
      <c r="S68" s="46" t="e">
        <f t="shared" si="16"/>
        <v>#N/A</v>
      </c>
      <c r="T68" s="80">
        <f t="shared" si="6"/>
        <v>0</v>
      </c>
      <c r="U68" s="80" t="e">
        <f t="shared" si="7"/>
        <v>#N/A</v>
      </c>
      <c r="V68" s="81" t="e">
        <f t="shared" si="8"/>
        <v>#N/A</v>
      </c>
      <c r="W68" s="46" t="e">
        <f t="shared" si="17"/>
        <v>#N/A</v>
      </c>
      <c r="X68" s="80">
        <f t="shared" si="9"/>
        <v>0</v>
      </c>
      <c r="Y68" s="80" t="e">
        <f t="shared" si="10"/>
        <v>#N/A</v>
      </c>
      <c r="Z68" s="45" t="e">
        <f t="shared" si="18"/>
        <v>#N/A</v>
      </c>
      <c r="AA68" s="46" t="e">
        <f t="shared" si="19"/>
        <v>#N/A</v>
      </c>
      <c r="AB68" s="83" t="e">
        <f>VLOOKUP($B68,SpeciesGroupAllometry!$A$10:$K$22,2)</f>
        <v>#N/A</v>
      </c>
      <c r="AC68" s="84" t="e">
        <f>VLOOKUP($B68,SpeciesGroupAllometry!$A$10:$K$22,3)</f>
        <v>#N/A</v>
      </c>
    </row>
    <row r="69" spans="1:29" ht="18">
      <c r="A69" s="28">
        <f>FieldDataEntry!A61</f>
        <v>154</v>
      </c>
      <c r="B69" s="28">
        <f>FieldDataEntry!B61</f>
        <v>0</v>
      </c>
      <c r="C69" s="29">
        <f>IF(AND(SUM(FieldDataEntry!$C61:FieldDataEntry!$G61)&gt;0,FieldDataEntry!C61=0),15,FieldDataEntry!C61)</f>
        <v>0</v>
      </c>
      <c r="D69" s="76">
        <f>IF(FieldDataEntry!D61="d",C69,IF(AND(SUM(FieldDataEntry!D61:FieldDataEntry!$G61)&gt;0,FieldDataEntry!D61=0),15,FieldDataEntry!D61))</f>
        <v>0</v>
      </c>
      <c r="E69" s="76">
        <f>IF(FieldDataEntry!E61="d",D69,IF(AND(SUM(FieldDataEntry!E61:FieldDataEntry!$G61)&gt;0,FieldDataEntry!E61=0),15,FieldDataEntry!E61))</f>
        <v>0</v>
      </c>
      <c r="F69" s="76">
        <f>IF(FieldDataEntry!F61="d",E69,IF(AND(SUM(FieldDataEntry!F61:FieldDataEntry!$G61)&gt;0,FieldDataEntry!F61=0),15,FieldDataEntry!F61))</f>
        <v>0</v>
      </c>
      <c r="G69" s="76">
        <f>IF(FieldDataEntry!G61="d",F69,IF(AND(SUM(FieldDataEntry!G61:FieldDataEntry!$G61)&gt;0,FieldDataEntry!G61=0),15,FieldDataEntry!G61))</f>
        <v>0</v>
      </c>
      <c r="H69" s="44">
        <f t="shared" si="3"/>
        <v>0</v>
      </c>
      <c r="I69" s="44" t="e">
        <f t="shared" si="20"/>
        <v>#N/A</v>
      </c>
      <c r="J69" s="45" t="e">
        <f t="shared" si="11"/>
        <v>#N/A</v>
      </c>
      <c r="K69" s="46" t="e">
        <f t="shared" si="12"/>
        <v>#N/A</v>
      </c>
      <c r="L69" s="44">
        <f t="shared" si="4"/>
        <v>0</v>
      </c>
      <c r="M69" s="44" t="e">
        <f t="shared" si="21"/>
        <v>#N/A</v>
      </c>
      <c r="N69" s="45" t="e">
        <f t="shared" si="13"/>
        <v>#N/A</v>
      </c>
      <c r="O69" s="46" t="e">
        <f t="shared" si="14"/>
        <v>#N/A</v>
      </c>
      <c r="P69" s="44">
        <f t="shared" si="5"/>
        <v>0</v>
      </c>
      <c r="Q69" s="44" t="e">
        <f t="shared" si="22"/>
        <v>#N/A</v>
      </c>
      <c r="R69" s="45" t="e">
        <f t="shared" si="15"/>
        <v>#N/A</v>
      </c>
      <c r="S69" s="46" t="e">
        <f t="shared" si="16"/>
        <v>#N/A</v>
      </c>
      <c r="T69" s="80">
        <f t="shared" si="6"/>
        <v>0</v>
      </c>
      <c r="U69" s="80" t="e">
        <f t="shared" si="7"/>
        <v>#N/A</v>
      </c>
      <c r="V69" s="81" t="e">
        <f t="shared" si="8"/>
        <v>#N/A</v>
      </c>
      <c r="W69" s="46" t="e">
        <f t="shared" si="17"/>
        <v>#N/A</v>
      </c>
      <c r="X69" s="80">
        <f t="shared" si="9"/>
        <v>0</v>
      </c>
      <c r="Y69" s="80" t="e">
        <f t="shared" si="10"/>
        <v>#N/A</v>
      </c>
      <c r="Z69" s="45" t="e">
        <f t="shared" si="18"/>
        <v>#N/A</v>
      </c>
      <c r="AA69" s="46" t="e">
        <f t="shared" si="19"/>
        <v>#N/A</v>
      </c>
      <c r="AB69" s="83" t="e">
        <f>VLOOKUP($B69,SpeciesGroupAllometry!$A$10:$K$22,2)</f>
        <v>#N/A</v>
      </c>
      <c r="AC69" s="84" t="e">
        <f>VLOOKUP($B69,SpeciesGroupAllometry!$A$10:$K$22,3)</f>
        <v>#N/A</v>
      </c>
    </row>
    <row r="70" spans="1:29" ht="18">
      <c r="A70" s="28">
        <f>FieldDataEntry!A62</f>
        <v>155</v>
      </c>
      <c r="B70" s="28">
        <f>FieldDataEntry!B62</f>
        <v>0</v>
      </c>
      <c r="C70" s="29">
        <f>IF(AND(SUM(FieldDataEntry!$C62:FieldDataEntry!$G62)&gt;0,FieldDataEntry!C62=0),15,FieldDataEntry!C62)</f>
        <v>0</v>
      </c>
      <c r="D70" s="76">
        <f>IF(FieldDataEntry!D62="d",C70,IF(AND(SUM(FieldDataEntry!D62:FieldDataEntry!$G62)&gt;0,FieldDataEntry!D62=0),15,FieldDataEntry!D62))</f>
        <v>0</v>
      </c>
      <c r="E70" s="76">
        <f>IF(FieldDataEntry!E62="d",D70,IF(AND(SUM(FieldDataEntry!E62:FieldDataEntry!$G62)&gt;0,FieldDataEntry!E62=0),15,FieldDataEntry!E62))</f>
        <v>0</v>
      </c>
      <c r="F70" s="76">
        <f>IF(FieldDataEntry!F62="d",E70,IF(AND(SUM(FieldDataEntry!F62:FieldDataEntry!$G62)&gt;0,FieldDataEntry!F62=0),15,FieldDataEntry!F62))</f>
        <v>0</v>
      </c>
      <c r="G70" s="76">
        <f>IF(FieldDataEntry!G62="d",F70,IF(AND(SUM(FieldDataEntry!G62:FieldDataEntry!$G62)&gt;0,FieldDataEntry!G62=0),15,FieldDataEntry!G62))</f>
        <v>0</v>
      </c>
      <c r="H70" s="44">
        <f t="shared" si="3"/>
        <v>0</v>
      </c>
      <c r="I70" s="44" t="e">
        <f t="shared" si="20"/>
        <v>#N/A</v>
      </c>
      <c r="J70" s="45" t="e">
        <f t="shared" si="11"/>
        <v>#N/A</v>
      </c>
      <c r="K70" s="46" t="e">
        <f t="shared" si="12"/>
        <v>#N/A</v>
      </c>
      <c r="L70" s="44">
        <f t="shared" si="4"/>
        <v>0</v>
      </c>
      <c r="M70" s="44" t="e">
        <f t="shared" si="21"/>
        <v>#N/A</v>
      </c>
      <c r="N70" s="45" t="e">
        <f t="shared" si="13"/>
        <v>#N/A</v>
      </c>
      <c r="O70" s="46" t="e">
        <f t="shared" si="14"/>
        <v>#N/A</v>
      </c>
      <c r="P70" s="44">
        <f t="shared" si="5"/>
        <v>0</v>
      </c>
      <c r="Q70" s="44" t="e">
        <f t="shared" si="22"/>
        <v>#N/A</v>
      </c>
      <c r="R70" s="45" t="e">
        <f t="shared" si="15"/>
        <v>#N/A</v>
      </c>
      <c r="S70" s="46" t="e">
        <f t="shared" si="16"/>
        <v>#N/A</v>
      </c>
      <c r="T70" s="80">
        <f t="shared" si="6"/>
        <v>0</v>
      </c>
      <c r="U70" s="80" t="e">
        <f t="shared" si="7"/>
        <v>#N/A</v>
      </c>
      <c r="V70" s="81" t="e">
        <f t="shared" si="8"/>
        <v>#N/A</v>
      </c>
      <c r="W70" s="46" t="e">
        <f t="shared" si="17"/>
        <v>#N/A</v>
      </c>
      <c r="X70" s="80">
        <f t="shared" si="9"/>
        <v>0</v>
      </c>
      <c r="Y70" s="80" t="e">
        <f t="shared" si="10"/>
        <v>#N/A</v>
      </c>
      <c r="Z70" s="45" t="e">
        <f t="shared" si="18"/>
        <v>#N/A</v>
      </c>
      <c r="AA70" s="46" t="e">
        <f t="shared" si="19"/>
        <v>#N/A</v>
      </c>
      <c r="AB70" s="83" t="e">
        <f>VLOOKUP($B70,SpeciesGroupAllometry!$A$10:$K$22,2)</f>
        <v>#N/A</v>
      </c>
      <c r="AC70" s="84" t="e">
        <f>VLOOKUP($B70,SpeciesGroupAllometry!$A$10:$K$22,3)</f>
        <v>#N/A</v>
      </c>
    </row>
    <row r="71" spans="1:29" ht="18">
      <c r="A71" s="28">
        <f>FieldDataEntry!A63</f>
        <v>156</v>
      </c>
      <c r="B71" s="28">
        <f>FieldDataEntry!B63</f>
        <v>0</v>
      </c>
      <c r="C71" s="29">
        <f>IF(AND(SUM(FieldDataEntry!$C63:FieldDataEntry!$G63)&gt;0,FieldDataEntry!C63=0),15,FieldDataEntry!C63)</f>
        <v>0</v>
      </c>
      <c r="D71" s="76">
        <f>IF(FieldDataEntry!D63="d",C71,IF(AND(SUM(FieldDataEntry!D63:FieldDataEntry!$G63)&gt;0,FieldDataEntry!D63=0),15,FieldDataEntry!D63))</f>
        <v>0</v>
      </c>
      <c r="E71" s="76">
        <f>IF(FieldDataEntry!E63="d",D71,IF(AND(SUM(FieldDataEntry!E63:FieldDataEntry!$G63)&gt;0,FieldDataEntry!E63=0),15,FieldDataEntry!E63))</f>
        <v>0</v>
      </c>
      <c r="F71" s="76">
        <f>IF(FieldDataEntry!F63="d",E71,IF(AND(SUM(FieldDataEntry!F63:FieldDataEntry!$G63)&gt;0,FieldDataEntry!F63=0),15,FieldDataEntry!F63))</f>
        <v>0</v>
      </c>
      <c r="G71" s="76">
        <f>IF(FieldDataEntry!G63="d",F71,IF(AND(SUM(FieldDataEntry!G63:FieldDataEntry!$G63)&gt;0,FieldDataEntry!G63=0),15,FieldDataEntry!G63))</f>
        <v>0</v>
      </c>
      <c r="H71" s="44">
        <f t="shared" si="3"/>
        <v>0</v>
      </c>
      <c r="I71" s="44" t="e">
        <f t="shared" si="20"/>
        <v>#N/A</v>
      </c>
      <c r="J71" s="45" t="e">
        <f t="shared" si="11"/>
        <v>#N/A</v>
      </c>
      <c r="K71" s="46" t="e">
        <f t="shared" si="12"/>
        <v>#N/A</v>
      </c>
      <c r="L71" s="44">
        <f t="shared" si="4"/>
        <v>0</v>
      </c>
      <c r="M71" s="44" t="e">
        <f t="shared" si="21"/>
        <v>#N/A</v>
      </c>
      <c r="N71" s="45" t="e">
        <f t="shared" si="13"/>
        <v>#N/A</v>
      </c>
      <c r="O71" s="46" t="e">
        <f t="shared" si="14"/>
        <v>#N/A</v>
      </c>
      <c r="P71" s="44">
        <f t="shared" si="5"/>
        <v>0</v>
      </c>
      <c r="Q71" s="44" t="e">
        <f t="shared" si="22"/>
        <v>#N/A</v>
      </c>
      <c r="R71" s="45" t="e">
        <f t="shared" si="15"/>
        <v>#N/A</v>
      </c>
      <c r="S71" s="46" t="e">
        <f t="shared" si="16"/>
        <v>#N/A</v>
      </c>
      <c r="T71" s="80">
        <f t="shared" si="6"/>
        <v>0</v>
      </c>
      <c r="U71" s="80" t="e">
        <f t="shared" si="7"/>
        <v>#N/A</v>
      </c>
      <c r="V71" s="81" t="e">
        <f t="shared" si="8"/>
        <v>#N/A</v>
      </c>
      <c r="W71" s="46" t="e">
        <f t="shared" si="17"/>
        <v>#N/A</v>
      </c>
      <c r="X71" s="80">
        <f t="shared" si="9"/>
        <v>0</v>
      </c>
      <c r="Y71" s="80" t="e">
        <f t="shared" si="10"/>
        <v>#N/A</v>
      </c>
      <c r="Z71" s="45" t="e">
        <f t="shared" si="18"/>
        <v>#N/A</v>
      </c>
      <c r="AA71" s="46" t="e">
        <f t="shared" si="19"/>
        <v>#N/A</v>
      </c>
      <c r="AB71" s="83" t="e">
        <f>VLOOKUP($B71,SpeciesGroupAllometry!$A$10:$K$22,2)</f>
        <v>#N/A</v>
      </c>
      <c r="AC71" s="84" t="e">
        <f>VLOOKUP($B71,SpeciesGroupAllometry!$A$10:$K$22,3)</f>
        <v>#N/A</v>
      </c>
    </row>
    <row r="72" spans="1:29" ht="18">
      <c r="A72" s="28">
        <f>FieldDataEntry!A64</f>
        <v>157</v>
      </c>
      <c r="B72" s="28">
        <f>FieldDataEntry!B64</f>
        <v>0</v>
      </c>
      <c r="C72" s="29">
        <f>IF(AND(SUM(FieldDataEntry!$C64:FieldDataEntry!$G64)&gt;0,FieldDataEntry!C64=0),15,FieldDataEntry!C64)</f>
        <v>0</v>
      </c>
      <c r="D72" s="76">
        <f>IF(FieldDataEntry!D64="d",C72,IF(AND(SUM(FieldDataEntry!D64:FieldDataEntry!$G64)&gt;0,FieldDataEntry!D64=0),15,FieldDataEntry!D64))</f>
        <v>0</v>
      </c>
      <c r="E72" s="76">
        <f>IF(FieldDataEntry!E64="d",D72,IF(AND(SUM(FieldDataEntry!E64:FieldDataEntry!$G64)&gt;0,FieldDataEntry!E64=0),15,FieldDataEntry!E64))</f>
        <v>0</v>
      </c>
      <c r="F72" s="76">
        <f>IF(FieldDataEntry!F64="d",E72,IF(AND(SUM(FieldDataEntry!F64:FieldDataEntry!$G64)&gt;0,FieldDataEntry!F64=0),15,FieldDataEntry!F64))</f>
        <v>0</v>
      </c>
      <c r="G72" s="76">
        <f>IF(FieldDataEntry!G64="d",F72,IF(AND(SUM(FieldDataEntry!G64:FieldDataEntry!$G64)&gt;0,FieldDataEntry!G64=0),15,FieldDataEntry!G64))</f>
        <v>0</v>
      </c>
      <c r="H72" s="44">
        <f t="shared" si="3"/>
        <v>0</v>
      </c>
      <c r="I72" s="44" t="e">
        <f t="shared" si="20"/>
        <v>#N/A</v>
      </c>
      <c r="J72" s="45" t="e">
        <f t="shared" si="11"/>
        <v>#N/A</v>
      </c>
      <c r="K72" s="46" t="e">
        <f t="shared" si="12"/>
        <v>#N/A</v>
      </c>
      <c r="L72" s="44">
        <f t="shared" si="4"/>
        <v>0</v>
      </c>
      <c r="M72" s="44" t="e">
        <f t="shared" si="21"/>
        <v>#N/A</v>
      </c>
      <c r="N72" s="45" t="e">
        <f t="shared" si="13"/>
        <v>#N/A</v>
      </c>
      <c r="O72" s="46" t="e">
        <f t="shared" si="14"/>
        <v>#N/A</v>
      </c>
      <c r="P72" s="44">
        <f t="shared" si="5"/>
        <v>0</v>
      </c>
      <c r="Q72" s="44" t="e">
        <f t="shared" si="22"/>
        <v>#N/A</v>
      </c>
      <c r="R72" s="45" t="e">
        <f t="shared" si="15"/>
        <v>#N/A</v>
      </c>
      <c r="S72" s="46" t="e">
        <f t="shared" si="16"/>
        <v>#N/A</v>
      </c>
      <c r="T72" s="80">
        <f t="shared" si="6"/>
        <v>0</v>
      </c>
      <c r="U72" s="80" t="e">
        <f t="shared" si="7"/>
        <v>#N/A</v>
      </c>
      <c r="V72" s="81" t="e">
        <f t="shared" si="8"/>
        <v>#N/A</v>
      </c>
      <c r="W72" s="46" t="e">
        <f t="shared" si="17"/>
        <v>#N/A</v>
      </c>
      <c r="X72" s="80">
        <f t="shared" si="9"/>
        <v>0</v>
      </c>
      <c r="Y72" s="80" t="e">
        <f t="shared" si="10"/>
        <v>#N/A</v>
      </c>
      <c r="Z72" s="45" t="e">
        <f t="shared" si="18"/>
        <v>#N/A</v>
      </c>
      <c r="AA72" s="46" t="e">
        <f t="shared" si="19"/>
        <v>#N/A</v>
      </c>
      <c r="AB72" s="83" t="e">
        <f>VLOOKUP($B72,SpeciesGroupAllometry!$A$10:$K$22,2)</f>
        <v>#N/A</v>
      </c>
      <c r="AC72" s="84" t="e">
        <f>VLOOKUP($B72,SpeciesGroupAllometry!$A$10:$K$22,3)</f>
        <v>#N/A</v>
      </c>
    </row>
    <row r="73" spans="1:29" ht="18">
      <c r="A73" s="28">
        <f>FieldDataEntry!A65</f>
        <v>158</v>
      </c>
      <c r="B73" s="28">
        <f>FieldDataEntry!B65</f>
        <v>0</v>
      </c>
      <c r="C73" s="29">
        <f>IF(AND(SUM(FieldDataEntry!$C65:FieldDataEntry!$G65)&gt;0,FieldDataEntry!C65=0),15,FieldDataEntry!C65)</f>
        <v>0</v>
      </c>
      <c r="D73" s="76">
        <f>IF(FieldDataEntry!D65="d",C73,IF(AND(SUM(FieldDataEntry!D65:FieldDataEntry!$G65)&gt;0,FieldDataEntry!D65=0),15,FieldDataEntry!D65))</f>
        <v>0</v>
      </c>
      <c r="E73" s="76">
        <f>IF(FieldDataEntry!E65="d",D73,IF(AND(SUM(FieldDataEntry!E65:FieldDataEntry!$G65)&gt;0,FieldDataEntry!E65=0),15,FieldDataEntry!E65))</f>
        <v>0</v>
      </c>
      <c r="F73" s="76">
        <f>IF(FieldDataEntry!F65="d",E73,IF(AND(SUM(FieldDataEntry!F65:FieldDataEntry!$G65)&gt;0,FieldDataEntry!F65=0),15,FieldDataEntry!F65))</f>
        <v>0</v>
      </c>
      <c r="G73" s="76">
        <f>IF(FieldDataEntry!G65="d",F73,IF(AND(SUM(FieldDataEntry!G65:FieldDataEntry!$G65)&gt;0,FieldDataEntry!G65=0),15,FieldDataEntry!G65))</f>
        <v>0</v>
      </c>
      <c r="H73" s="44">
        <f t="shared" si="3"/>
        <v>0</v>
      </c>
      <c r="I73" s="44" t="e">
        <f t="shared" si="20"/>
        <v>#N/A</v>
      </c>
      <c r="J73" s="45" t="e">
        <f t="shared" si="11"/>
        <v>#N/A</v>
      </c>
      <c r="K73" s="46" t="e">
        <f t="shared" si="12"/>
        <v>#N/A</v>
      </c>
      <c r="L73" s="44">
        <f t="shared" si="4"/>
        <v>0</v>
      </c>
      <c r="M73" s="44" t="e">
        <f t="shared" si="21"/>
        <v>#N/A</v>
      </c>
      <c r="N73" s="45" t="e">
        <f t="shared" si="13"/>
        <v>#N/A</v>
      </c>
      <c r="O73" s="46" t="e">
        <f t="shared" si="14"/>
        <v>#N/A</v>
      </c>
      <c r="P73" s="44">
        <f t="shared" si="5"/>
        <v>0</v>
      </c>
      <c r="Q73" s="44" t="e">
        <f t="shared" si="22"/>
        <v>#N/A</v>
      </c>
      <c r="R73" s="45" t="e">
        <f t="shared" si="15"/>
        <v>#N/A</v>
      </c>
      <c r="S73" s="46" t="e">
        <f t="shared" si="16"/>
        <v>#N/A</v>
      </c>
      <c r="T73" s="80">
        <f t="shared" si="6"/>
        <v>0</v>
      </c>
      <c r="U73" s="80" t="e">
        <f t="shared" si="7"/>
        <v>#N/A</v>
      </c>
      <c r="V73" s="81" t="e">
        <f t="shared" si="8"/>
        <v>#N/A</v>
      </c>
      <c r="W73" s="46" t="e">
        <f t="shared" si="17"/>
        <v>#N/A</v>
      </c>
      <c r="X73" s="80">
        <f t="shared" si="9"/>
        <v>0</v>
      </c>
      <c r="Y73" s="80" t="e">
        <f t="shared" si="10"/>
        <v>#N/A</v>
      </c>
      <c r="Z73" s="45" t="e">
        <f t="shared" si="18"/>
        <v>#N/A</v>
      </c>
      <c r="AA73" s="46" t="e">
        <f t="shared" si="19"/>
        <v>#N/A</v>
      </c>
      <c r="AB73" s="83" t="e">
        <f>VLOOKUP($B73,SpeciesGroupAllometry!$A$10:$K$22,2)</f>
        <v>#N/A</v>
      </c>
      <c r="AC73" s="84" t="e">
        <f>VLOOKUP($B73,SpeciesGroupAllometry!$A$10:$K$22,3)</f>
        <v>#N/A</v>
      </c>
    </row>
    <row r="74" spans="1:29" ht="18">
      <c r="A74" s="28">
        <f>FieldDataEntry!A66</f>
        <v>159</v>
      </c>
      <c r="B74" s="28">
        <f>FieldDataEntry!B66</f>
        <v>0</v>
      </c>
      <c r="C74" s="29">
        <f>IF(AND(SUM(FieldDataEntry!$C66:FieldDataEntry!$G66)&gt;0,FieldDataEntry!C66=0),15,FieldDataEntry!C66)</f>
        <v>0</v>
      </c>
      <c r="D74" s="76">
        <f>IF(FieldDataEntry!D66="d",C74,IF(AND(SUM(FieldDataEntry!D66:FieldDataEntry!$G66)&gt;0,FieldDataEntry!D66=0),15,FieldDataEntry!D66))</f>
        <v>0</v>
      </c>
      <c r="E74" s="76">
        <f>IF(FieldDataEntry!E66="d",D74,IF(AND(SUM(FieldDataEntry!E66:FieldDataEntry!$G66)&gt;0,FieldDataEntry!E66=0),15,FieldDataEntry!E66))</f>
        <v>0</v>
      </c>
      <c r="F74" s="76">
        <f>IF(FieldDataEntry!F66="d",E74,IF(AND(SUM(FieldDataEntry!F66:FieldDataEntry!$G66)&gt;0,FieldDataEntry!F66=0),15,FieldDataEntry!F66))</f>
        <v>0</v>
      </c>
      <c r="G74" s="76">
        <f>IF(FieldDataEntry!G66="d",F74,IF(AND(SUM(FieldDataEntry!G66:FieldDataEntry!$G66)&gt;0,FieldDataEntry!G66=0),15,FieldDataEntry!G66))</f>
        <v>0</v>
      </c>
      <c r="H74" s="44">
        <f t="shared" si="3"/>
        <v>0</v>
      </c>
      <c r="I74" s="44" t="e">
        <f t="shared" si="20"/>
        <v>#N/A</v>
      </c>
      <c r="J74" s="45" t="e">
        <f t="shared" si="11"/>
        <v>#N/A</v>
      </c>
      <c r="K74" s="46" t="e">
        <f t="shared" si="12"/>
        <v>#N/A</v>
      </c>
      <c r="L74" s="44">
        <f t="shared" si="4"/>
        <v>0</v>
      </c>
      <c r="M74" s="44" t="e">
        <f t="shared" si="21"/>
        <v>#N/A</v>
      </c>
      <c r="N74" s="45" t="e">
        <f t="shared" si="13"/>
        <v>#N/A</v>
      </c>
      <c r="O74" s="46" t="e">
        <f t="shared" si="14"/>
        <v>#N/A</v>
      </c>
      <c r="P74" s="44">
        <f t="shared" si="5"/>
        <v>0</v>
      </c>
      <c r="Q74" s="44" t="e">
        <f t="shared" si="22"/>
        <v>#N/A</v>
      </c>
      <c r="R74" s="45" t="e">
        <f t="shared" si="15"/>
        <v>#N/A</v>
      </c>
      <c r="S74" s="46" t="e">
        <f t="shared" si="16"/>
        <v>#N/A</v>
      </c>
      <c r="T74" s="80">
        <f t="shared" si="6"/>
        <v>0</v>
      </c>
      <c r="U74" s="80" t="e">
        <f t="shared" si="7"/>
        <v>#N/A</v>
      </c>
      <c r="V74" s="81" t="e">
        <f t="shared" si="8"/>
        <v>#N/A</v>
      </c>
      <c r="W74" s="46" t="e">
        <f t="shared" si="17"/>
        <v>#N/A</v>
      </c>
      <c r="X74" s="80">
        <f t="shared" si="9"/>
        <v>0</v>
      </c>
      <c r="Y74" s="80" t="e">
        <f t="shared" si="10"/>
        <v>#N/A</v>
      </c>
      <c r="Z74" s="45" t="e">
        <f t="shared" si="18"/>
        <v>#N/A</v>
      </c>
      <c r="AA74" s="46" t="e">
        <f t="shared" si="19"/>
        <v>#N/A</v>
      </c>
      <c r="AB74" s="83" t="e">
        <f>VLOOKUP($B74,SpeciesGroupAllometry!$A$10:$K$22,2)</f>
        <v>#N/A</v>
      </c>
      <c r="AC74" s="84" t="e">
        <f>VLOOKUP($B74,SpeciesGroupAllometry!$A$10:$K$22,3)</f>
        <v>#N/A</v>
      </c>
    </row>
    <row r="75" spans="1:29" ht="18">
      <c r="A75" s="28">
        <f>FieldDataEntry!A67</f>
        <v>160</v>
      </c>
      <c r="B75" s="28">
        <f>FieldDataEntry!B67</f>
        <v>0</v>
      </c>
      <c r="C75" s="29">
        <f>IF(AND(SUM(FieldDataEntry!$C67:FieldDataEntry!$G67)&gt;0,FieldDataEntry!C67=0),15,FieldDataEntry!C67)</f>
        <v>0</v>
      </c>
      <c r="D75" s="76">
        <f>IF(FieldDataEntry!D67="d",C75,IF(AND(SUM(FieldDataEntry!D67:FieldDataEntry!$G67)&gt;0,FieldDataEntry!D67=0),15,FieldDataEntry!D67))</f>
        <v>0</v>
      </c>
      <c r="E75" s="76">
        <f>IF(FieldDataEntry!E67="d",D75,IF(AND(SUM(FieldDataEntry!E67:FieldDataEntry!$G67)&gt;0,FieldDataEntry!E67=0),15,FieldDataEntry!E67))</f>
        <v>0</v>
      </c>
      <c r="F75" s="76">
        <f>IF(FieldDataEntry!F67="d",E75,IF(AND(SUM(FieldDataEntry!F67:FieldDataEntry!$G67)&gt;0,FieldDataEntry!F67=0),15,FieldDataEntry!F67))</f>
        <v>0</v>
      </c>
      <c r="G75" s="76">
        <f>IF(FieldDataEntry!G67="d",F75,IF(AND(SUM(FieldDataEntry!G67:FieldDataEntry!$G67)&gt;0,FieldDataEntry!G67=0),15,FieldDataEntry!G67))</f>
        <v>0</v>
      </c>
      <c r="H75" s="44">
        <f t="shared" si="3"/>
        <v>0</v>
      </c>
      <c r="I75" s="44" t="e">
        <f t="shared" si="20"/>
        <v>#N/A</v>
      </c>
      <c r="J75" s="45" t="e">
        <f t="shared" si="11"/>
        <v>#N/A</v>
      </c>
      <c r="K75" s="46" t="e">
        <f t="shared" si="12"/>
        <v>#N/A</v>
      </c>
      <c r="L75" s="44">
        <f t="shared" si="4"/>
        <v>0</v>
      </c>
      <c r="M75" s="44" t="e">
        <f t="shared" si="21"/>
        <v>#N/A</v>
      </c>
      <c r="N75" s="45" t="e">
        <f t="shared" si="13"/>
        <v>#N/A</v>
      </c>
      <c r="O75" s="46" t="e">
        <f t="shared" si="14"/>
        <v>#N/A</v>
      </c>
      <c r="P75" s="44">
        <f t="shared" si="5"/>
        <v>0</v>
      </c>
      <c r="Q75" s="44" t="e">
        <f t="shared" si="22"/>
        <v>#N/A</v>
      </c>
      <c r="R75" s="45" t="e">
        <f t="shared" si="15"/>
        <v>#N/A</v>
      </c>
      <c r="S75" s="46" t="e">
        <f t="shared" si="16"/>
        <v>#N/A</v>
      </c>
      <c r="T75" s="80">
        <f t="shared" si="6"/>
        <v>0</v>
      </c>
      <c r="U75" s="80" t="e">
        <f t="shared" si="7"/>
        <v>#N/A</v>
      </c>
      <c r="V75" s="81" t="e">
        <f t="shared" si="8"/>
        <v>#N/A</v>
      </c>
      <c r="W75" s="46" t="e">
        <f t="shared" si="17"/>
        <v>#N/A</v>
      </c>
      <c r="X75" s="80">
        <f t="shared" si="9"/>
        <v>0</v>
      </c>
      <c r="Y75" s="80" t="e">
        <f t="shared" si="10"/>
        <v>#N/A</v>
      </c>
      <c r="Z75" s="45" t="e">
        <f t="shared" si="18"/>
        <v>#N/A</v>
      </c>
      <c r="AA75" s="46" t="e">
        <f t="shared" si="19"/>
        <v>#N/A</v>
      </c>
      <c r="AB75" s="83" t="e">
        <f>VLOOKUP($B75,SpeciesGroupAllometry!$A$10:$K$22,2)</f>
        <v>#N/A</v>
      </c>
      <c r="AC75" s="84" t="e">
        <f>VLOOKUP($B75,SpeciesGroupAllometry!$A$10:$K$22,3)</f>
        <v>#N/A</v>
      </c>
    </row>
    <row r="76" spans="1:29" ht="18">
      <c r="A76" s="28">
        <f>FieldDataEntry!A68</f>
        <v>161</v>
      </c>
      <c r="B76" s="28">
        <f>FieldDataEntry!B68</f>
        <v>0</v>
      </c>
      <c r="C76" s="29">
        <f>IF(AND(SUM(FieldDataEntry!$C68:FieldDataEntry!$G68)&gt;0,FieldDataEntry!C68=0),15,FieldDataEntry!C68)</f>
        <v>0</v>
      </c>
      <c r="D76" s="76">
        <f>IF(FieldDataEntry!D68="d",C76,IF(AND(SUM(FieldDataEntry!D68:FieldDataEntry!$G68)&gt;0,FieldDataEntry!D68=0),15,FieldDataEntry!D68))</f>
        <v>0</v>
      </c>
      <c r="E76" s="76">
        <f>IF(FieldDataEntry!E68="d",D76,IF(AND(SUM(FieldDataEntry!E68:FieldDataEntry!$G68)&gt;0,FieldDataEntry!E68=0),15,FieldDataEntry!E68))</f>
        <v>0</v>
      </c>
      <c r="F76" s="76">
        <f>IF(FieldDataEntry!F68="d",E76,IF(AND(SUM(FieldDataEntry!F68:FieldDataEntry!$G68)&gt;0,FieldDataEntry!F68=0),15,FieldDataEntry!F68))</f>
        <v>0</v>
      </c>
      <c r="G76" s="76">
        <f>IF(FieldDataEntry!G68="d",F76,IF(AND(SUM(FieldDataEntry!G68:FieldDataEntry!$G68)&gt;0,FieldDataEntry!G68=0),15,FieldDataEntry!G68))</f>
        <v>0</v>
      </c>
      <c r="H76" s="44">
        <f t="shared" si="3"/>
        <v>0</v>
      </c>
      <c r="I76" s="44" t="e">
        <f t="shared" si="20"/>
        <v>#N/A</v>
      </c>
      <c r="J76" s="45" t="e">
        <f t="shared" si="11"/>
        <v>#N/A</v>
      </c>
      <c r="K76" s="46" t="e">
        <f t="shared" si="12"/>
        <v>#N/A</v>
      </c>
      <c r="L76" s="44">
        <f t="shared" si="4"/>
        <v>0</v>
      </c>
      <c r="M76" s="44" t="e">
        <f t="shared" si="21"/>
        <v>#N/A</v>
      </c>
      <c r="N76" s="45" t="e">
        <f t="shared" si="13"/>
        <v>#N/A</v>
      </c>
      <c r="O76" s="46" t="e">
        <f t="shared" si="14"/>
        <v>#N/A</v>
      </c>
      <c r="P76" s="44">
        <f t="shared" si="5"/>
        <v>0</v>
      </c>
      <c r="Q76" s="44" t="e">
        <f t="shared" si="22"/>
        <v>#N/A</v>
      </c>
      <c r="R76" s="45" t="e">
        <f t="shared" si="15"/>
        <v>#N/A</v>
      </c>
      <c r="S76" s="46" t="e">
        <f t="shared" si="16"/>
        <v>#N/A</v>
      </c>
      <c r="T76" s="80">
        <f t="shared" si="6"/>
        <v>0</v>
      </c>
      <c r="U76" s="80" t="e">
        <f t="shared" si="7"/>
        <v>#N/A</v>
      </c>
      <c r="V76" s="81" t="e">
        <f t="shared" si="8"/>
        <v>#N/A</v>
      </c>
      <c r="W76" s="46" t="e">
        <f t="shared" si="17"/>
        <v>#N/A</v>
      </c>
      <c r="X76" s="80">
        <f t="shared" si="9"/>
        <v>0</v>
      </c>
      <c r="Y76" s="80" t="e">
        <f t="shared" si="10"/>
        <v>#N/A</v>
      </c>
      <c r="Z76" s="45" t="e">
        <f t="shared" si="18"/>
        <v>#N/A</v>
      </c>
      <c r="AA76" s="46" t="e">
        <f t="shared" si="19"/>
        <v>#N/A</v>
      </c>
      <c r="AB76" s="83" t="e">
        <f>VLOOKUP($B76,SpeciesGroupAllometry!$A$10:$K$22,2)</f>
        <v>#N/A</v>
      </c>
      <c r="AC76" s="84" t="e">
        <f>VLOOKUP($B76,SpeciesGroupAllometry!$A$10:$K$22,3)</f>
        <v>#N/A</v>
      </c>
    </row>
    <row r="77" spans="1:29" ht="18">
      <c r="A77" s="28">
        <f>FieldDataEntry!A69</f>
        <v>0</v>
      </c>
      <c r="B77" s="28">
        <f>FieldDataEntry!B69</f>
        <v>0</v>
      </c>
      <c r="C77" s="29">
        <f>IF(AND(SUM(FieldDataEntry!$C69:FieldDataEntry!$G69)&gt;0,FieldDataEntry!C69=0),15,FieldDataEntry!C69)</f>
        <v>0</v>
      </c>
      <c r="D77" s="76">
        <f>IF(FieldDataEntry!D69="d",C77,IF(AND(SUM(FieldDataEntry!D69:FieldDataEntry!$G69)&gt;0,FieldDataEntry!D69=0),15,FieldDataEntry!D69))</f>
        <v>0</v>
      </c>
      <c r="E77" s="76">
        <f>IF(FieldDataEntry!E69="d",D77,IF(AND(SUM(FieldDataEntry!E69:FieldDataEntry!$G69)&gt;0,FieldDataEntry!E69=0),15,FieldDataEntry!E69))</f>
        <v>0</v>
      </c>
      <c r="F77" s="76">
        <f>IF(FieldDataEntry!F69="d",E77,IF(AND(SUM(FieldDataEntry!F69:FieldDataEntry!$G69)&gt;0,FieldDataEntry!F69=0),15,FieldDataEntry!F69))</f>
        <v>0</v>
      </c>
      <c r="G77" s="76">
        <f>IF(FieldDataEntry!G69="d",F77,IF(AND(SUM(FieldDataEntry!G69:FieldDataEntry!$G69)&gt;0,FieldDataEntry!G69=0),15,FieldDataEntry!G69))</f>
        <v>0</v>
      </c>
      <c r="H77" s="44">
        <f t="shared" si="3"/>
        <v>0</v>
      </c>
      <c r="I77" s="44" t="e">
        <f t="shared" si="20"/>
        <v>#N/A</v>
      </c>
      <c r="J77" s="45" t="e">
        <f t="shared" si="11"/>
        <v>#N/A</v>
      </c>
      <c r="K77" s="46" t="e">
        <f t="shared" si="12"/>
        <v>#N/A</v>
      </c>
      <c r="L77" s="44">
        <f t="shared" si="4"/>
        <v>0</v>
      </c>
      <c r="M77" s="44" t="e">
        <f t="shared" si="21"/>
        <v>#N/A</v>
      </c>
      <c r="N77" s="45" t="e">
        <f t="shared" si="13"/>
        <v>#N/A</v>
      </c>
      <c r="O77" s="46" t="e">
        <f t="shared" si="14"/>
        <v>#N/A</v>
      </c>
      <c r="P77" s="44">
        <f t="shared" si="5"/>
        <v>0</v>
      </c>
      <c r="Q77" s="44" t="e">
        <f t="shared" si="22"/>
        <v>#N/A</v>
      </c>
      <c r="R77" s="45" t="e">
        <f t="shared" si="15"/>
        <v>#N/A</v>
      </c>
      <c r="S77" s="46" t="e">
        <f t="shared" si="16"/>
        <v>#N/A</v>
      </c>
      <c r="T77" s="80">
        <f t="shared" si="6"/>
        <v>0</v>
      </c>
      <c r="U77" s="80" t="e">
        <f t="shared" si="7"/>
        <v>#N/A</v>
      </c>
      <c r="V77" s="81" t="e">
        <f t="shared" si="8"/>
        <v>#N/A</v>
      </c>
      <c r="W77" s="46" t="e">
        <f t="shared" si="17"/>
        <v>#N/A</v>
      </c>
      <c r="X77" s="80">
        <f t="shared" si="9"/>
        <v>0</v>
      </c>
      <c r="Y77" s="80" t="e">
        <f t="shared" si="10"/>
        <v>#N/A</v>
      </c>
      <c r="Z77" s="45" t="e">
        <f t="shared" si="18"/>
        <v>#N/A</v>
      </c>
      <c r="AA77" s="46" t="e">
        <f t="shared" si="19"/>
        <v>#N/A</v>
      </c>
      <c r="AB77" s="83" t="e">
        <f>VLOOKUP($B77,SpeciesGroupAllometry!$A$10:$K$22,2)</f>
        <v>#N/A</v>
      </c>
      <c r="AC77" s="84" t="e">
        <f>VLOOKUP($B77,SpeciesGroupAllometry!$A$10:$K$22,3)</f>
        <v>#N/A</v>
      </c>
    </row>
    <row r="78" spans="1:29" ht="18">
      <c r="A78" s="28">
        <f>FieldDataEntry!A70</f>
        <v>0</v>
      </c>
      <c r="B78" s="28">
        <f>FieldDataEntry!B70</f>
        <v>0</v>
      </c>
      <c r="C78" s="29">
        <f>IF(AND(SUM(FieldDataEntry!$C70:FieldDataEntry!$G70)&gt;0,FieldDataEntry!C70=0),15,FieldDataEntry!C70)</f>
        <v>0</v>
      </c>
      <c r="D78" s="76">
        <f>IF(FieldDataEntry!D70="d",C78,IF(AND(SUM(FieldDataEntry!D70:FieldDataEntry!$G70)&gt;0,FieldDataEntry!D70=0),15,FieldDataEntry!D70))</f>
        <v>0</v>
      </c>
      <c r="E78" s="76">
        <f>IF(FieldDataEntry!E70="d",D78,IF(AND(SUM(FieldDataEntry!E70:FieldDataEntry!$G70)&gt;0,FieldDataEntry!E70=0),15,FieldDataEntry!E70))</f>
        <v>0</v>
      </c>
      <c r="F78" s="76">
        <f>IF(FieldDataEntry!F70="d",E78,IF(AND(SUM(FieldDataEntry!F70:FieldDataEntry!$G70)&gt;0,FieldDataEntry!F70=0),15,FieldDataEntry!F70))</f>
        <v>0</v>
      </c>
      <c r="G78" s="76">
        <f>IF(FieldDataEntry!G70="d",F78,IF(AND(SUM(FieldDataEntry!G70:FieldDataEntry!$G70)&gt;0,FieldDataEntry!G70=0),15,FieldDataEntry!G70))</f>
        <v>0</v>
      </c>
      <c r="H78" s="44">
        <f t="shared" si="3"/>
        <v>0</v>
      </c>
      <c r="I78" s="44" t="e">
        <f t="shared" si="20"/>
        <v>#N/A</v>
      </c>
      <c r="J78" s="45" t="e">
        <f t="shared" si="11"/>
        <v>#N/A</v>
      </c>
      <c r="K78" s="46" t="e">
        <f t="shared" si="12"/>
        <v>#N/A</v>
      </c>
      <c r="L78" s="44">
        <f t="shared" si="4"/>
        <v>0</v>
      </c>
      <c r="M78" s="44" t="e">
        <f t="shared" si="21"/>
        <v>#N/A</v>
      </c>
      <c r="N78" s="45" t="e">
        <f t="shared" si="13"/>
        <v>#N/A</v>
      </c>
      <c r="O78" s="46" t="e">
        <f t="shared" si="14"/>
        <v>#N/A</v>
      </c>
      <c r="P78" s="44">
        <f t="shared" si="5"/>
        <v>0</v>
      </c>
      <c r="Q78" s="44" t="e">
        <f t="shared" si="22"/>
        <v>#N/A</v>
      </c>
      <c r="R78" s="45" t="e">
        <f t="shared" si="15"/>
        <v>#N/A</v>
      </c>
      <c r="S78" s="46" t="e">
        <f t="shared" si="16"/>
        <v>#N/A</v>
      </c>
      <c r="T78" s="80">
        <f t="shared" si="6"/>
        <v>0</v>
      </c>
      <c r="U78" s="80" t="e">
        <f t="shared" si="7"/>
        <v>#N/A</v>
      </c>
      <c r="V78" s="81" t="e">
        <f t="shared" si="8"/>
        <v>#N/A</v>
      </c>
      <c r="W78" s="46" t="e">
        <f t="shared" si="17"/>
        <v>#N/A</v>
      </c>
      <c r="X78" s="80">
        <f t="shared" si="9"/>
        <v>0</v>
      </c>
      <c r="Y78" s="80" t="e">
        <f t="shared" si="10"/>
        <v>#N/A</v>
      </c>
      <c r="Z78" s="45" t="e">
        <f t="shared" si="18"/>
        <v>#N/A</v>
      </c>
      <c r="AA78" s="46" t="e">
        <f t="shared" si="19"/>
        <v>#N/A</v>
      </c>
      <c r="AB78" s="83" t="e">
        <f>VLOOKUP($B78,SpeciesGroupAllometry!$A$10:$K$22,2)</f>
        <v>#N/A</v>
      </c>
      <c r="AC78" s="84" t="e">
        <f>VLOOKUP($B78,SpeciesGroupAllometry!$A$10:$K$22,3)</f>
        <v>#N/A</v>
      </c>
    </row>
    <row r="79" spans="1:29" ht="18">
      <c r="A79" s="28">
        <f>FieldDataEntry!A71</f>
        <v>0</v>
      </c>
      <c r="B79" s="28">
        <f>FieldDataEntry!B71</f>
        <v>0</v>
      </c>
      <c r="C79" s="29">
        <f>IF(AND(SUM(FieldDataEntry!$C71:FieldDataEntry!$G71)&gt;0,FieldDataEntry!C71=0),15,FieldDataEntry!C71)</f>
        <v>0</v>
      </c>
      <c r="D79" s="76">
        <f>IF(FieldDataEntry!D71="d",C79,IF(AND(SUM(FieldDataEntry!D71:FieldDataEntry!$G71)&gt;0,FieldDataEntry!D71=0),15,FieldDataEntry!D71))</f>
        <v>0</v>
      </c>
      <c r="E79" s="76">
        <f>IF(FieldDataEntry!E71="d",D79,IF(AND(SUM(FieldDataEntry!E71:FieldDataEntry!$G71)&gt;0,FieldDataEntry!E71=0),15,FieldDataEntry!E71))</f>
        <v>0</v>
      </c>
      <c r="F79" s="76">
        <f>IF(FieldDataEntry!F71="d",E79,IF(AND(SUM(FieldDataEntry!F71:FieldDataEntry!$G71)&gt;0,FieldDataEntry!F71=0),15,FieldDataEntry!F71))</f>
        <v>0</v>
      </c>
      <c r="G79" s="76">
        <f>IF(FieldDataEntry!G71="d",F79,IF(AND(SUM(FieldDataEntry!G71:FieldDataEntry!$G71)&gt;0,FieldDataEntry!G71=0),15,FieldDataEntry!G71))</f>
        <v>0</v>
      </c>
      <c r="H79" s="44">
        <f t="shared" si="3"/>
        <v>0</v>
      </c>
      <c r="I79" s="44" t="e">
        <f t="shared" si="20"/>
        <v>#N/A</v>
      </c>
      <c r="J79" s="45" t="e">
        <f t="shared" si="11"/>
        <v>#N/A</v>
      </c>
      <c r="K79" s="46" t="e">
        <f t="shared" si="12"/>
        <v>#N/A</v>
      </c>
      <c r="L79" s="44">
        <f t="shared" si="4"/>
        <v>0</v>
      </c>
      <c r="M79" s="44" t="e">
        <f t="shared" si="21"/>
        <v>#N/A</v>
      </c>
      <c r="N79" s="45" t="e">
        <f t="shared" si="13"/>
        <v>#N/A</v>
      </c>
      <c r="O79" s="46" t="e">
        <f t="shared" si="14"/>
        <v>#N/A</v>
      </c>
      <c r="P79" s="44">
        <f t="shared" si="5"/>
        <v>0</v>
      </c>
      <c r="Q79" s="44" t="e">
        <f t="shared" si="22"/>
        <v>#N/A</v>
      </c>
      <c r="R79" s="45" t="e">
        <f t="shared" si="15"/>
        <v>#N/A</v>
      </c>
      <c r="S79" s="46" t="e">
        <f t="shared" si="16"/>
        <v>#N/A</v>
      </c>
      <c r="T79" s="80">
        <f t="shared" si="6"/>
        <v>0</v>
      </c>
      <c r="U79" s="80" t="e">
        <f t="shared" si="7"/>
        <v>#N/A</v>
      </c>
      <c r="V79" s="81" t="e">
        <f t="shared" si="8"/>
        <v>#N/A</v>
      </c>
      <c r="W79" s="46" t="e">
        <f t="shared" si="17"/>
        <v>#N/A</v>
      </c>
      <c r="X79" s="80">
        <f t="shared" si="9"/>
        <v>0</v>
      </c>
      <c r="Y79" s="80" t="e">
        <f t="shared" si="10"/>
        <v>#N/A</v>
      </c>
      <c r="Z79" s="45" t="e">
        <f t="shared" si="18"/>
        <v>#N/A</v>
      </c>
      <c r="AA79" s="46" t="e">
        <f t="shared" si="19"/>
        <v>#N/A</v>
      </c>
      <c r="AB79" s="83" t="e">
        <f>VLOOKUP($B79,SpeciesGroupAllometry!$A$10:$K$22,2)</f>
        <v>#N/A</v>
      </c>
      <c r="AC79" s="84" t="e">
        <f>VLOOKUP($B79,SpeciesGroupAllometry!$A$10:$K$22,3)</f>
        <v>#N/A</v>
      </c>
    </row>
    <row r="80" spans="1:29" ht="18">
      <c r="A80" s="28">
        <f>FieldDataEntry!A72</f>
        <v>0</v>
      </c>
      <c r="B80" s="28">
        <f>FieldDataEntry!B72</f>
        <v>0</v>
      </c>
      <c r="C80" s="29">
        <f>IF(AND(SUM(FieldDataEntry!$C72:FieldDataEntry!$G72)&gt;0,FieldDataEntry!C72=0),15,FieldDataEntry!C72)</f>
        <v>0</v>
      </c>
      <c r="D80" s="76">
        <f>IF(FieldDataEntry!D72="d",C80,IF(AND(SUM(FieldDataEntry!D72:FieldDataEntry!$G72)&gt;0,FieldDataEntry!D72=0),15,FieldDataEntry!D72))</f>
        <v>0</v>
      </c>
      <c r="E80" s="76">
        <f>IF(FieldDataEntry!E72="d",D80,IF(AND(SUM(FieldDataEntry!E72:FieldDataEntry!$G72)&gt;0,FieldDataEntry!E72=0),15,FieldDataEntry!E72))</f>
        <v>0</v>
      </c>
      <c r="F80" s="76">
        <f>IF(FieldDataEntry!F72="d",E80,IF(AND(SUM(FieldDataEntry!F72:FieldDataEntry!$G72)&gt;0,FieldDataEntry!F72=0),15,FieldDataEntry!F72))</f>
        <v>0</v>
      </c>
      <c r="G80" s="76">
        <f>IF(FieldDataEntry!G72="d",F80,IF(AND(SUM(FieldDataEntry!G72:FieldDataEntry!$G72)&gt;0,FieldDataEntry!G72=0),15,FieldDataEntry!G72))</f>
        <v>0</v>
      </c>
      <c r="H80" s="44">
        <f t="shared" si="3"/>
        <v>0</v>
      </c>
      <c r="I80" s="44" t="e">
        <f t="shared" si="20"/>
        <v>#N/A</v>
      </c>
      <c r="J80" s="45" t="e">
        <f t="shared" si="11"/>
        <v>#N/A</v>
      </c>
      <c r="K80" s="46" t="e">
        <f t="shared" si="12"/>
        <v>#N/A</v>
      </c>
      <c r="L80" s="44">
        <f t="shared" si="4"/>
        <v>0</v>
      </c>
      <c r="M80" s="44" t="e">
        <f t="shared" si="21"/>
        <v>#N/A</v>
      </c>
      <c r="N80" s="45" t="e">
        <f t="shared" si="13"/>
        <v>#N/A</v>
      </c>
      <c r="O80" s="46" t="e">
        <f t="shared" si="14"/>
        <v>#N/A</v>
      </c>
      <c r="P80" s="44">
        <f t="shared" si="5"/>
        <v>0</v>
      </c>
      <c r="Q80" s="44" t="e">
        <f t="shared" si="22"/>
        <v>#N/A</v>
      </c>
      <c r="R80" s="45" t="e">
        <f t="shared" si="15"/>
        <v>#N/A</v>
      </c>
      <c r="S80" s="46" t="e">
        <f t="shared" si="16"/>
        <v>#N/A</v>
      </c>
      <c r="T80" s="80">
        <f t="shared" si="6"/>
        <v>0</v>
      </c>
      <c r="U80" s="80" t="e">
        <f t="shared" si="7"/>
        <v>#N/A</v>
      </c>
      <c r="V80" s="81" t="e">
        <f t="shared" si="8"/>
        <v>#N/A</v>
      </c>
      <c r="W80" s="46" t="e">
        <f t="shared" si="17"/>
        <v>#N/A</v>
      </c>
      <c r="X80" s="80">
        <f t="shared" si="9"/>
        <v>0</v>
      </c>
      <c r="Y80" s="80" t="e">
        <f t="shared" si="10"/>
        <v>#N/A</v>
      </c>
      <c r="Z80" s="45" t="e">
        <f t="shared" si="18"/>
        <v>#N/A</v>
      </c>
      <c r="AA80" s="46" t="e">
        <f t="shared" si="19"/>
        <v>#N/A</v>
      </c>
      <c r="AB80" s="83" t="e">
        <f>VLOOKUP($B80,SpeciesGroupAllometry!$A$10:$K$22,2)</f>
        <v>#N/A</v>
      </c>
      <c r="AC80" s="84" t="e">
        <f>VLOOKUP($B80,SpeciesGroupAllometry!$A$10:$K$22,3)</f>
        <v>#N/A</v>
      </c>
    </row>
    <row r="81" spans="1:29" ht="18">
      <c r="A81" s="28">
        <f>FieldDataEntry!A73</f>
        <v>0</v>
      </c>
      <c r="B81" s="28">
        <f>FieldDataEntry!B73</f>
        <v>0</v>
      </c>
      <c r="C81" s="29">
        <f>IF(AND(SUM(FieldDataEntry!$C73:FieldDataEntry!$G73)&gt;0,FieldDataEntry!C73=0),15,FieldDataEntry!C73)</f>
        <v>0</v>
      </c>
      <c r="D81" s="76">
        <f>IF(FieldDataEntry!D73="d",C81,IF(AND(SUM(FieldDataEntry!D73:FieldDataEntry!$G73)&gt;0,FieldDataEntry!D73=0),15,FieldDataEntry!D73))</f>
        <v>0</v>
      </c>
      <c r="E81" s="76">
        <f>IF(FieldDataEntry!E73="d",D81,IF(AND(SUM(FieldDataEntry!E73:FieldDataEntry!$G73)&gt;0,FieldDataEntry!E73=0),15,FieldDataEntry!E73))</f>
        <v>0</v>
      </c>
      <c r="F81" s="76">
        <f>IF(FieldDataEntry!F73="d",E81,IF(AND(SUM(FieldDataEntry!F73:FieldDataEntry!$G73)&gt;0,FieldDataEntry!F73=0),15,FieldDataEntry!F73))</f>
        <v>0</v>
      </c>
      <c r="G81" s="76">
        <f>IF(FieldDataEntry!G73="d",F81,IF(AND(SUM(FieldDataEntry!G73:FieldDataEntry!$G73)&gt;0,FieldDataEntry!G73=0),15,FieldDataEntry!G73))</f>
        <v>0</v>
      </c>
      <c r="H81" s="44">
        <f t="shared" si="3"/>
        <v>0</v>
      </c>
      <c r="I81" s="44" t="e">
        <f t="shared" si="20"/>
        <v>#N/A</v>
      </c>
      <c r="J81" s="45" t="e">
        <f t="shared" si="11"/>
        <v>#N/A</v>
      </c>
      <c r="K81" s="46" t="e">
        <f t="shared" si="12"/>
        <v>#N/A</v>
      </c>
      <c r="L81" s="44">
        <f t="shared" si="4"/>
        <v>0</v>
      </c>
      <c r="M81" s="44" t="e">
        <f t="shared" si="21"/>
        <v>#N/A</v>
      </c>
      <c r="N81" s="45" t="e">
        <f t="shared" si="13"/>
        <v>#N/A</v>
      </c>
      <c r="O81" s="46" t="e">
        <f t="shared" si="14"/>
        <v>#N/A</v>
      </c>
      <c r="P81" s="44">
        <f t="shared" si="5"/>
        <v>0</v>
      </c>
      <c r="Q81" s="44" t="e">
        <f t="shared" si="22"/>
        <v>#N/A</v>
      </c>
      <c r="R81" s="45" t="e">
        <f t="shared" si="15"/>
        <v>#N/A</v>
      </c>
      <c r="S81" s="46" t="e">
        <f t="shared" si="16"/>
        <v>#N/A</v>
      </c>
      <c r="T81" s="80">
        <f t="shared" si="6"/>
        <v>0</v>
      </c>
      <c r="U81" s="80" t="e">
        <f t="shared" si="7"/>
        <v>#N/A</v>
      </c>
      <c r="V81" s="81" t="e">
        <f t="shared" si="8"/>
        <v>#N/A</v>
      </c>
      <c r="W81" s="46" t="e">
        <f t="shared" si="17"/>
        <v>#N/A</v>
      </c>
      <c r="X81" s="80">
        <f t="shared" si="9"/>
        <v>0</v>
      </c>
      <c r="Y81" s="80" t="e">
        <f t="shared" si="10"/>
        <v>#N/A</v>
      </c>
      <c r="Z81" s="45" t="e">
        <f t="shared" si="18"/>
        <v>#N/A</v>
      </c>
      <c r="AA81" s="46" t="e">
        <f t="shared" si="19"/>
        <v>#N/A</v>
      </c>
      <c r="AB81" s="83" t="e">
        <f>VLOOKUP($B81,SpeciesGroupAllometry!$A$10:$K$22,2)</f>
        <v>#N/A</v>
      </c>
      <c r="AC81" s="84" t="e">
        <f>VLOOKUP($B81,SpeciesGroupAllometry!$A$10:$K$22,3)</f>
        <v>#N/A</v>
      </c>
    </row>
    <row r="82" spans="1:29" ht="18">
      <c r="A82" s="28">
        <f>FieldDataEntry!A74</f>
        <v>0</v>
      </c>
      <c r="B82" s="28">
        <f>FieldDataEntry!B74</f>
        <v>0</v>
      </c>
      <c r="C82" s="29">
        <f>IF(AND(SUM(FieldDataEntry!$C74:FieldDataEntry!$G74)&gt;0,FieldDataEntry!C74=0),15,FieldDataEntry!C74)</f>
        <v>0</v>
      </c>
      <c r="D82" s="76">
        <f>IF(FieldDataEntry!D74="d",C82,IF(AND(SUM(FieldDataEntry!D74:FieldDataEntry!$G74)&gt;0,FieldDataEntry!D74=0),15,FieldDataEntry!D74))</f>
        <v>0</v>
      </c>
      <c r="E82" s="76">
        <f>IF(FieldDataEntry!E74="d",D82,IF(AND(SUM(FieldDataEntry!E74:FieldDataEntry!$G74)&gt;0,FieldDataEntry!E74=0),15,FieldDataEntry!E74))</f>
        <v>0</v>
      </c>
      <c r="F82" s="76">
        <f>IF(FieldDataEntry!F74="d",E82,IF(AND(SUM(FieldDataEntry!F74:FieldDataEntry!$G74)&gt;0,FieldDataEntry!F74=0),15,FieldDataEntry!F74))</f>
        <v>0</v>
      </c>
      <c r="G82" s="76">
        <f>IF(FieldDataEntry!G74="d",F82,IF(AND(SUM(FieldDataEntry!G74:FieldDataEntry!$G74)&gt;0,FieldDataEntry!G74=0),15,FieldDataEntry!G74))</f>
        <v>0</v>
      </c>
      <c r="H82" s="44">
        <f t="shared" si="3"/>
        <v>0</v>
      </c>
      <c r="I82" s="44" t="e">
        <f aca="true" t="shared" si="23" ref="I82:I101">EXP(AB82+AC82*LN(H82))</f>
        <v>#N/A</v>
      </c>
      <c r="J82" s="45" t="e">
        <f t="shared" si="11"/>
        <v>#N/A</v>
      </c>
      <c r="K82" s="46" t="e">
        <f t="shared" si="12"/>
        <v>#N/A</v>
      </c>
      <c r="L82" s="44">
        <f t="shared" si="4"/>
        <v>0</v>
      </c>
      <c r="M82" s="44" t="e">
        <f aca="true" t="shared" si="24" ref="M82:M101">EXP(AB82+AC82*LN(L82))</f>
        <v>#N/A</v>
      </c>
      <c r="N82" s="45" t="e">
        <f t="shared" si="13"/>
        <v>#N/A</v>
      </c>
      <c r="O82" s="46" t="e">
        <f t="shared" si="14"/>
        <v>#N/A</v>
      </c>
      <c r="P82" s="44">
        <f t="shared" si="5"/>
        <v>0</v>
      </c>
      <c r="Q82" s="44" t="e">
        <f aca="true" t="shared" si="25" ref="Q82:Q101">EXP(AB82+AC82*LN(P82))</f>
        <v>#N/A</v>
      </c>
      <c r="R82" s="45" t="e">
        <f t="shared" si="15"/>
        <v>#N/A</v>
      </c>
      <c r="S82" s="46" t="e">
        <f t="shared" si="16"/>
        <v>#N/A</v>
      </c>
      <c r="T82" s="80">
        <f t="shared" si="6"/>
        <v>0</v>
      </c>
      <c r="U82" s="80" t="e">
        <f t="shared" si="7"/>
        <v>#N/A</v>
      </c>
      <c r="V82" s="81" t="e">
        <f t="shared" si="8"/>
        <v>#N/A</v>
      </c>
      <c r="W82" s="46" t="e">
        <f t="shared" si="17"/>
        <v>#N/A</v>
      </c>
      <c r="X82" s="80">
        <f t="shared" si="9"/>
        <v>0</v>
      </c>
      <c r="Y82" s="80" t="e">
        <f t="shared" si="10"/>
        <v>#N/A</v>
      </c>
      <c r="Z82" s="45" t="e">
        <f t="shared" si="18"/>
        <v>#N/A</v>
      </c>
      <c r="AA82" s="46" t="e">
        <f t="shared" si="19"/>
        <v>#N/A</v>
      </c>
      <c r="AB82" s="83" t="e">
        <f>VLOOKUP($B82,SpeciesGroupAllometry!$A$10:$K$22,2)</f>
        <v>#N/A</v>
      </c>
      <c r="AC82" s="84" t="e">
        <f>VLOOKUP($B82,SpeciesGroupAllometry!$A$10:$K$22,3)</f>
        <v>#N/A</v>
      </c>
    </row>
    <row r="83" spans="1:29" ht="18">
      <c r="A83" s="28">
        <f>FieldDataEntry!A75</f>
        <v>0</v>
      </c>
      <c r="B83" s="28">
        <f>FieldDataEntry!B75</f>
        <v>0</v>
      </c>
      <c r="C83" s="29">
        <f>IF(AND(SUM(FieldDataEntry!$C75:FieldDataEntry!$G75)&gt;0,FieldDataEntry!C75=0),15,FieldDataEntry!C75)</f>
        <v>0</v>
      </c>
      <c r="D83" s="76">
        <f>IF(FieldDataEntry!D75="d",C83,IF(AND(SUM(FieldDataEntry!D75:FieldDataEntry!$G75)&gt;0,FieldDataEntry!D75=0),15,FieldDataEntry!D75))</f>
        <v>0</v>
      </c>
      <c r="E83" s="76">
        <f>IF(FieldDataEntry!E75="d",D83,IF(AND(SUM(FieldDataEntry!E75:FieldDataEntry!$G75)&gt;0,FieldDataEntry!E75=0),15,FieldDataEntry!E75))</f>
        <v>0</v>
      </c>
      <c r="F83" s="76">
        <f>IF(FieldDataEntry!F75="d",E83,IF(AND(SUM(FieldDataEntry!F75:FieldDataEntry!$G75)&gt;0,FieldDataEntry!F75=0),15,FieldDataEntry!F75))</f>
        <v>0</v>
      </c>
      <c r="G83" s="76">
        <f>IF(FieldDataEntry!G75="d",F83,IF(AND(SUM(FieldDataEntry!G75:FieldDataEntry!$G75)&gt;0,FieldDataEntry!G75=0),15,FieldDataEntry!G75))</f>
        <v>0</v>
      </c>
      <c r="H83" s="44">
        <f aca="true" t="shared" si="26" ref="H83:H101">C83/PI()</f>
        <v>0</v>
      </c>
      <c r="I83" s="44" t="e">
        <f t="shared" si="23"/>
        <v>#N/A</v>
      </c>
      <c r="J83" s="45" t="e">
        <f t="shared" si="11"/>
        <v>#N/A</v>
      </c>
      <c r="K83" s="46" t="e">
        <f t="shared" si="12"/>
        <v>#N/A</v>
      </c>
      <c r="L83" s="44">
        <f aca="true" t="shared" si="27" ref="L83:L101">D83/PI()</f>
        <v>0</v>
      </c>
      <c r="M83" s="44" t="e">
        <f t="shared" si="24"/>
        <v>#N/A</v>
      </c>
      <c r="N83" s="45" t="e">
        <f aca="true" t="shared" si="28" ref="N83:N101">M83*1000</f>
        <v>#N/A</v>
      </c>
      <c r="O83" s="46" t="e">
        <f t="shared" si="14"/>
        <v>#N/A</v>
      </c>
      <c r="P83" s="44">
        <f aca="true" t="shared" si="29" ref="P83:P101">E83/PI()</f>
        <v>0</v>
      </c>
      <c r="Q83" s="44" t="e">
        <f t="shared" si="25"/>
        <v>#N/A</v>
      </c>
      <c r="R83" s="45" t="e">
        <f t="shared" si="15"/>
        <v>#N/A</v>
      </c>
      <c r="S83" s="46" t="e">
        <f t="shared" si="16"/>
        <v>#N/A</v>
      </c>
      <c r="T83" s="80">
        <f aca="true" t="shared" si="30" ref="T83:T101">F83/PI()</f>
        <v>0</v>
      </c>
      <c r="U83" s="80" t="e">
        <f aca="true" t="shared" si="31" ref="U83:U101">EXP(AB83+AC83*LN(T83))</f>
        <v>#N/A</v>
      </c>
      <c r="V83" s="81" t="e">
        <f aca="true" t="shared" si="32" ref="V83:V101">U83*1000</f>
        <v>#N/A</v>
      </c>
      <c r="W83" s="46" t="e">
        <f t="shared" si="17"/>
        <v>#N/A</v>
      </c>
      <c r="X83" s="80">
        <f aca="true" t="shared" si="33" ref="X83:X101">G83/PI()</f>
        <v>0</v>
      </c>
      <c r="Y83" s="80" t="e">
        <f aca="true" t="shared" si="34" ref="Y83:Y101">EXP(AB83+AC83*LN(X83))</f>
        <v>#N/A</v>
      </c>
      <c r="Z83" s="45" t="e">
        <f t="shared" si="18"/>
        <v>#N/A</v>
      </c>
      <c r="AA83" s="46" t="e">
        <f t="shared" si="19"/>
        <v>#N/A</v>
      </c>
      <c r="AB83" s="83" t="e">
        <f>VLOOKUP($B83,SpeciesGroupAllometry!$A$10:$K$22,2)</f>
        <v>#N/A</v>
      </c>
      <c r="AC83" s="84" t="e">
        <f>VLOOKUP($B83,SpeciesGroupAllometry!$A$10:$K$22,3)</f>
        <v>#N/A</v>
      </c>
    </row>
    <row r="84" spans="1:29" ht="18">
      <c r="A84" s="28">
        <f>FieldDataEntry!A76</f>
        <v>0</v>
      </c>
      <c r="B84" s="28">
        <f>FieldDataEntry!B76</f>
        <v>0</v>
      </c>
      <c r="C84" s="29">
        <f>IF(AND(SUM(FieldDataEntry!$C76:FieldDataEntry!$G76)&gt;0,FieldDataEntry!C76=0),15,FieldDataEntry!C76)</f>
        <v>0</v>
      </c>
      <c r="D84" s="76">
        <f>IF(FieldDataEntry!D76="d",C84,IF(AND(SUM(FieldDataEntry!D76:FieldDataEntry!$G76)&gt;0,FieldDataEntry!D76=0),15,FieldDataEntry!D76))</f>
        <v>0</v>
      </c>
      <c r="E84" s="76">
        <f>IF(FieldDataEntry!E76="d",D84,IF(AND(SUM(FieldDataEntry!E76:FieldDataEntry!$G76)&gt;0,FieldDataEntry!E76=0),15,FieldDataEntry!E76))</f>
        <v>0</v>
      </c>
      <c r="F84" s="76">
        <f>IF(FieldDataEntry!F76="d",E84,IF(AND(SUM(FieldDataEntry!F76:FieldDataEntry!$G76)&gt;0,FieldDataEntry!F76=0),15,FieldDataEntry!F76))</f>
        <v>0</v>
      </c>
      <c r="G84" s="76">
        <f>IF(FieldDataEntry!G76="d",F84,IF(AND(SUM(FieldDataEntry!G76:FieldDataEntry!$G76)&gt;0,FieldDataEntry!G76=0),15,FieldDataEntry!G76))</f>
        <v>0</v>
      </c>
      <c r="H84" s="44">
        <f t="shared" si="26"/>
        <v>0</v>
      </c>
      <c r="I84" s="44" t="e">
        <f t="shared" si="23"/>
        <v>#N/A</v>
      </c>
      <c r="J84" s="45" t="e">
        <f aca="true" t="shared" si="35" ref="J84:J101">I84*1000</f>
        <v>#N/A</v>
      </c>
      <c r="K84" s="46" t="e">
        <f aca="true" t="shared" si="36" ref="K84:K101">J84*0.5</f>
        <v>#N/A</v>
      </c>
      <c r="L84" s="44">
        <f t="shared" si="27"/>
        <v>0</v>
      </c>
      <c r="M84" s="44" t="e">
        <f t="shared" si="24"/>
        <v>#N/A</v>
      </c>
      <c r="N84" s="45" t="e">
        <f t="shared" si="28"/>
        <v>#N/A</v>
      </c>
      <c r="O84" s="46" t="e">
        <f aca="true" t="shared" si="37" ref="O84:O101">N84*0.5</f>
        <v>#N/A</v>
      </c>
      <c r="P84" s="44">
        <f t="shared" si="29"/>
        <v>0</v>
      </c>
      <c r="Q84" s="44" t="e">
        <f t="shared" si="25"/>
        <v>#N/A</v>
      </c>
      <c r="R84" s="45" t="e">
        <f aca="true" t="shared" si="38" ref="R84:R101">Q84*1000</f>
        <v>#N/A</v>
      </c>
      <c r="S84" s="46" t="e">
        <f aca="true" t="shared" si="39" ref="S84:S101">R84*0.5</f>
        <v>#N/A</v>
      </c>
      <c r="T84" s="80">
        <f t="shared" si="30"/>
        <v>0</v>
      </c>
      <c r="U84" s="80" t="e">
        <f t="shared" si="31"/>
        <v>#N/A</v>
      </c>
      <c r="V84" s="81" t="e">
        <f t="shared" si="32"/>
        <v>#N/A</v>
      </c>
      <c r="W84" s="46" t="e">
        <f aca="true" t="shared" si="40" ref="W84:W101">V84*0.5</f>
        <v>#N/A</v>
      </c>
      <c r="X84" s="80">
        <f t="shared" si="33"/>
        <v>0</v>
      </c>
      <c r="Y84" s="80" t="e">
        <f t="shared" si="34"/>
        <v>#N/A</v>
      </c>
      <c r="Z84" s="45" t="e">
        <f aca="true" t="shared" si="41" ref="Z84:Z101">Y84*1000</f>
        <v>#N/A</v>
      </c>
      <c r="AA84" s="46" t="e">
        <f aca="true" t="shared" si="42" ref="AA84:AA101">Z84*0.5</f>
        <v>#N/A</v>
      </c>
      <c r="AB84" s="83" t="e">
        <f>VLOOKUP($B84,SpeciesGroupAllometry!$A$10:$K$22,2)</f>
        <v>#N/A</v>
      </c>
      <c r="AC84" s="84" t="e">
        <f>VLOOKUP($B84,SpeciesGroupAllometry!$A$10:$K$22,3)</f>
        <v>#N/A</v>
      </c>
    </row>
    <row r="85" spans="1:29" ht="18">
      <c r="A85" s="28">
        <f>FieldDataEntry!A77</f>
        <v>0</v>
      </c>
      <c r="B85" s="28">
        <f>FieldDataEntry!B77</f>
        <v>0</v>
      </c>
      <c r="C85" s="29">
        <f>IF(AND(SUM(FieldDataEntry!$C77:FieldDataEntry!$G77)&gt;0,FieldDataEntry!C77=0),15,FieldDataEntry!C77)</f>
        <v>0</v>
      </c>
      <c r="D85" s="76">
        <f>IF(FieldDataEntry!D77="d",C85,IF(AND(SUM(FieldDataEntry!D77:FieldDataEntry!$G77)&gt;0,FieldDataEntry!D77=0),15,FieldDataEntry!D77))</f>
        <v>0</v>
      </c>
      <c r="E85" s="76">
        <f>IF(FieldDataEntry!E77="d",D85,IF(AND(SUM(FieldDataEntry!E77:FieldDataEntry!$G77)&gt;0,FieldDataEntry!E77=0),15,FieldDataEntry!E77))</f>
        <v>0</v>
      </c>
      <c r="F85" s="76">
        <f>IF(FieldDataEntry!F77="d",E85,IF(AND(SUM(FieldDataEntry!F77:FieldDataEntry!$G77)&gt;0,FieldDataEntry!F77=0),15,FieldDataEntry!F77))</f>
        <v>0</v>
      </c>
      <c r="G85" s="76">
        <f>IF(FieldDataEntry!G77="d",F85,IF(AND(SUM(FieldDataEntry!G77:FieldDataEntry!$G77)&gt;0,FieldDataEntry!G77=0),15,FieldDataEntry!G77))</f>
        <v>0</v>
      </c>
      <c r="H85" s="44">
        <f t="shared" si="26"/>
        <v>0</v>
      </c>
      <c r="I85" s="44" t="e">
        <f t="shared" si="23"/>
        <v>#N/A</v>
      </c>
      <c r="J85" s="45" t="e">
        <f t="shared" si="35"/>
        <v>#N/A</v>
      </c>
      <c r="K85" s="46" t="e">
        <f t="shared" si="36"/>
        <v>#N/A</v>
      </c>
      <c r="L85" s="44">
        <f t="shared" si="27"/>
        <v>0</v>
      </c>
      <c r="M85" s="44" t="e">
        <f t="shared" si="24"/>
        <v>#N/A</v>
      </c>
      <c r="N85" s="45" t="e">
        <f t="shared" si="28"/>
        <v>#N/A</v>
      </c>
      <c r="O85" s="46" t="e">
        <f t="shared" si="37"/>
        <v>#N/A</v>
      </c>
      <c r="P85" s="44">
        <f t="shared" si="29"/>
        <v>0</v>
      </c>
      <c r="Q85" s="44" t="e">
        <f t="shared" si="25"/>
        <v>#N/A</v>
      </c>
      <c r="R85" s="45" t="e">
        <f t="shared" si="38"/>
        <v>#N/A</v>
      </c>
      <c r="S85" s="46" t="e">
        <f t="shared" si="39"/>
        <v>#N/A</v>
      </c>
      <c r="T85" s="80">
        <f t="shared" si="30"/>
        <v>0</v>
      </c>
      <c r="U85" s="80" t="e">
        <f t="shared" si="31"/>
        <v>#N/A</v>
      </c>
      <c r="V85" s="81" t="e">
        <f t="shared" si="32"/>
        <v>#N/A</v>
      </c>
      <c r="W85" s="46" t="e">
        <f t="shared" si="40"/>
        <v>#N/A</v>
      </c>
      <c r="X85" s="80">
        <f t="shared" si="33"/>
        <v>0</v>
      </c>
      <c r="Y85" s="80" t="e">
        <f t="shared" si="34"/>
        <v>#N/A</v>
      </c>
      <c r="Z85" s="45" t="e">
        <f t="shared" si="41"/>
        <v>#N/A</v>
      </c>
      <c r="AA85" s="46" t="e">
        <f t="shared" si="42"/>
        <v>#N/A</v>
      </c>
      <c r="AB85" s="83" t="e">
        <f>VLOOKUP($B85,SpeciesGroupAllometry!$A$10:$K$22,2)</f>
        <v>#N/A</v>
      </c>
      <c r="AC85" s="84" t="e">
        <f>VLOOKUP($B85,SpeciesGroupAllometry!$A$10:$K$22,3)</f>
        <v>#N/A</v>
      </c>
    </row>
    <row r="86" spans="1:29" ht="18">
      <c r="A86" s="28">
        <f>FieldDataEntry!A78</f>
        <v>0</v>
      </c>
      <c r="B86" s="28">
        <f>FieldDataEntry!B78</f>
        <v>0</v>
      </c>
      <c r="C86" s="29">
        <f>IF(AND(SUM(FieldDataEntry!$C78:FieldDataEntry!$G78)&gt;0,FieldDataEntry!C78=0),15,FieldDataEntry!C78)</f>
        <v>0</v>
      </c>
      <c r="D86" s="76">
        <f>IF(FieldDataEntry!D78="d",C86,IF(AND(SUM(FieldDataEntry!D78:FieldDataEntry!$G78)&gt;0,FieldDataEntry!D78=0),15,FieldDataEntry!D78))</f>
        <v>0</v>
      </c>
      <c r="E86" s="76">
        <f>IF(FieldDataEntry!E78="d",D86,IF(AND(SUM(FieldDataEntry!E78:FieldDataEntry!$G78)&gt;0,FieldDataEntry!E78=0),15,FieldDataEntry!E78))</f>
        <v>0</v>
      </c>
      <c r="F86" s="76">
        <f>IF(FieldDataEntry!F78="d",E86,IF(AND(SUM(FieldDataEntry!F78:FieldDataEntry!$G78)&gt;0,FieldDataEntry!F78=0),15,FieldDataEntry!F78))</f>
        <v>0</v>
      </c>
      <c r="G86" s="76">
        <f>IF(FieldDataEntry!G78="d",F86,IF(AND(SUM(FieldDataEntry!G78:FieldDataEntry!$G78)&gt;0,FieldDataEntry!G78=0),15,FieldDataEntry!G78))</f>
        <v>0</v>
      </c>
      <c r="H86" s="44">
        <f t="shared" si="26"/>
        <v>0</v>
      </c>
      <c r="I86" s="44" t="e">
        <f t="shared" si="23"/>
        <v>#N/A</v>
      </c>
      <c r="J86" s="45" t="e">
        <f t="shared" si="35"/>
        <v>#N/A</v>
      </c>
      <c r="K86" s="46" t="e">
        <f t="shared" si="36"/>
        <v>#N/A</v>
      </c>
      <c r="L86" s="44">
        <f t="shared" si="27"/>
        <v>0</v>
      </c>
      <c r="M86" s="44" t="e">
        <f t="shared" si="24"/>
        <v>#N/A</v>
      </c>
      <c r="N86" s="45" t="e">
        <f t="shared" si="28"/>
        <v>#N/A</v>
      </c>
      <c r="O86" s="46" t="e">
        <f t="shared" si="37"/>
        <v>#N/A</v>
      </c>
      <c r="P86" s="44">
        <f t="shared" si="29"/>
        <v>0</v>
      </c>
      <c r="Q86" s="44" t="e">
        <f t="shared" si="25"/>
        <v>#N/A</v>
      </c>
      <c r="R86" s="45" t="e">
        <f t="shared" si="38"/>
        <v>#N/A</v>
      </c>
      <c r="S86" s="46" t="e">
        <f t="shared" si="39"/>
        <v>#N/A</v>
      </c>
      <c r="T86" s="80">
        <f t="shared" si="30"/>
        <v>0</v>
      </c>
      <c r="U86" s="80" t="e">
        <f t="shared" si="31"/>
        <v>#N/A</v>
      </c>
      <c r="V86" s="81" t="e">
        <f t="shared" si="32"/>
        <v>#N/A</v>
      </c>
      <c r="W86" s="46" t="e">
        <f t="shared" si="40"/>
        <v>#N/A</v>
      </c>
      <c r="X86" s="80">
        <f t="shared" si="33"/>
        <v>0</v>
      </c>
      <c r="Y86" s="80" t="e">
        <f t="shared" si="34"/>
        <v>#N/A</v>
      </c>
      <c r="Z86" s="45" t="e">
        <f t="shared" si="41"/>
        <v>#N/A</v>
      </c>
      <c r="AA86" s="46" t="e">
        <f t="shared" si="42"/>
        <v>#N/A</v>
      </c>
      <c r="AB86" s="83" t="e">
        <f>VLOOKUP($B86,SpeciesGroupAllometry!$A$10:$K$22,2)</f>
        <v>#N/A</v>
      </c>
      <c r="AC86" s="84" t="e">
        <f>VLOOKUP($B86,SpeciesGroupAllometry!$A$10:$K$22,3)</f>
        <v>#N/A</v>
      </c>
    </row>
    <row r="87" spans="1:29" ht="18">
      <c r="A87" s="28">
        <f>FieldDataEntry!A79</f>
        <v>0</v>
      </c>
      <c r="B87" s="28">
        <f>FieldDataEntry!B79</f>
        <v>0</v>
      </c>
      <c r="C87" s="29">
        <f>IF(AND(SUM(FieldDataEntry!$C79:FieldDataEntry!$G79)&gt;0,FieldDataEntry!C79=0),15,FieldDataEntry!C79)</f>
        <v>0</v>
      </c>
      <c r="D87" s="76">
        <f>IF(FieldDataEntry!D79="d",C87,IF(AND(SUM(FieldDataEntry!D79:FieldDataEntry!$G79)&gt;0,FieldDataEntry!D79=0),15,FieldDataEntry!D79))</f>
        <v>0</v>
      </c>
      <c r="E87" s="76">
        <f>IF(FieldDataEntry!E79="d",D87,IF(AND(SUM(FieldDataEntry!E79:FieldDataEntry!$G79)&gt;0,FieldDataEntry!E79=0),15,FieldDataEntry!E79))</f>
        <v>0</v>
      </c>
      <c r="F87" s="76">
        <f>IF(FieldDataEntry!F79="d",E87,IF(AND(SUM(FieldDataEntry!F79:FieldDataEntry!$G79)&gt;0,FieldDataEntry!F79=0),15,FieldDataEntry!F79))</f>
        <v>0</v>
      </c>
      <c r="G87" s="76">
        <f>IF(FieldDataEntry!G79="d",F87,IF(AND(SUM(FieldDataEntry!G79:FieldDataEntry!$G79)&gt;0,FieldDataEntry!G79=0),15,FieldDataEntry!G79))</f>
        <v>0</v>
      </c>
      <c r="H87" s="44">
        <f t="shared" si="26"/>
        <v>0</v>
      </c>
      <c r="I87" s="44" t="e">
        <f t="shared" si="23"/>
        <v>#N/A</v>
      </c>
      <c r="J87" s="45" t="e">
        <f t="shared" si="35"/>
        <v>#N/A</v>
      </c>
      <c r="K87" s="46" t="e">
        <f t="shared" si="36"/>
        <v>#N/A</v>
      </c>
      <c r="L87" s="44">
        <f t="shared" si="27"/>
        <v>0</v>
      </c>
      <c r="M87" s="44" t="e">
        <f t="shared" si="24"/>
        <v>#N/A</v>
      </c>
      <c r="N87" s="45" t="e">
        <f t="shared" si="28"/>
        <v>#N/A</v>
      </c>
      <c r="O87" s="46" t="e">
        <f t="shared" si="37"/>
        <v>#N/A</v>
      </c>
      <c r="P87" s="44">
        <f t="shared" si="29"/>
        <v>0</v>
      </c>
      <c r="Q87" s="44" t="e">
        <f t="shared" si="25"/>
        <v>#N/A</v>
      </c>
      <c r="R87" s="45" t="e">
        <f t="shared" si="38"/>
        <v>#N/A</v>
      </c>
      <c r="S87" s="46" t="e">
        <f t="shared" si="39"/>
        <v>#N/A</v>
      </c>
      <c r="T87" s="80">
        <f t="shared" si="30"/>
        <v>0</v>
      </c>
      <c r="U87" s="80" t="e">
        <f t="shared" si="31"/>
        <v>#N/A</v>
      </c>
      <c r="V87" s="81" t="e">
        <f t="shared" si="32"/>
        <v>#N/A</v>
      </c>
      <c r="W87" s="46" t="e">
        <f t="shared" si="40"/>
        <v>#N/A</v>
      </c>
      <c r="X87" s="80">
        <f t="shared" si="33"/>
        <v>0</v>
      </c>
      <c r="Y87" s="80" t="e">
        <f t="shared" si="34"/>
        <v>#N/A</v>
      </c>
      <c r="Z87" s="45" t="e">
        <f t="shared" si="41"/>
        <v>#N/A</v>
      </c>
      <c r="AA87" s="46" t="e">
        <f t="shared" si="42"/>
        <v>#N/A</v>
      </c>
      <c r="AB87" s="83" t="e">
        <f>VLOOKUP($B87,SpeciesGroupAllometry!$A$10:$K$22,2)</f>
        <v>#N/A</v>
      </c>
      <c r="AC87" s="84" t="e">
        <f>VLOOKUP($B87,SpeciesGroupAllometry!$A$10:$K$22,3)</f>
        <v>#N/A</v>
      </c>
    </row>
    <row r="88" spans="1:29" ht="18">
      <c r="A88" s="28">
        <f>FieldDataEntry!A80</f>
        <v>0</v>
      </c>
      <c r="B88" s="28">
        <f>FieldDataEntry!B80</f>
        <v>0</v>
      </c>
      <c r="C88" s="29">
        <f>IF(AND(SUM(FieldDataEntry!$C80:FieldDataEntry!$G80)&gt;0,FieldDataEntry!C80=0),15,FieldDataEntry!C80)</f>
        <v>0</v>
      </c>
      <c r="D88" s="76">
        <f>IF(FieldDataEntry!D80="d",C88,IF(AND(SUM(FieldDataEntry!D80:FieldDataEntry!$G80)&gt;0,FieldDataEntry!D80=0),15,FieldDataEntry!D80))</f>
        <v>0</v>
      </c>
      <c r="E88" s="76">
        <f>IF(FieldDataEntry!E80="d",D88,IF(AND(SUM(FieldDataEntry!E80:FieldDataEntry!$G80)&gt;0,FieldDataEntry!E80=0),15,FieldDataEntry!E80))</f>
        <v>0</v>
      </c>
      <c r="F88" s="76">
        <f>IF(FieldDataEntry!F80="d",E88,IF(AND(SUM(FieldDataEntry!F80:FieldDataEntry!$G80)&gt;0,FieldDataEntry!F80=0),15,FieldDataEntry!F80))</f>
        <v>0</v>
      </c>
      <c r="G88" s="76">
        <f>IF(FieldDataEntry!G80="d",F88,IF(AND(SUM(FieldDataEntry!G80:FieldDataEntry!$G80)&gt;0,FieldDataEntry!G80=0),15,FieldDataEntry!G80))</f>
        <v>0</v>
      </c>
      <c r="H88" s="44">
        <f t="shared" si="26"/>
        <v>0</v>
      </c>
      <c r="I88" s="44" t="e">
        <f t="shared" si="23"/>
        <v>#N/A</v>
      </c>
      <c r="J88" s="45" t="e">
        <f t="shared" si="35"/>
        <v>#N/A</v>
      </c>
      <c r="K88" s="46" t="e">
        <f t="shared" si="36"/>
        <v>#N/A</v>
      </c>
      <c r="L88" s="44">
        <f t="shared" si="27"/>
        <v>0</v>
      </c>
      <c r="M88" s="44" t="e">
        <f t="shared" si="24"/>
        <v>#N/A</v>
      </c>
      <c r="N88" s="45" t="e">
        <f t="shared" si="28"/>
        <v>#N/A</v>
      </c>
      <c r="O88" s="46" t="e">
        <f t="shared" si="37"/>
        <v>#N/A</v>
      </c>
      <c r="P88" s="44">
        <f t="shared" si="29"/>
        <v>0</v>
      </c>
      <c r="Q88" s="44" t="e">
        <f t="shared" si="25"/>
        <v>#N/A</v>
      </c>
      <c r="R88" s="45" t="e">
        <f t="shared" si="38"/>
        <v>#N/A</v>
      </c>
      <c r="S88" s="46" t="e">
        <f t="shared" si="39"/>
        <v>#N/A</v>
      </c>
      <c r="T88" s="80">
        <f t="shared" si="30"/>
        <v>0</v>
      </c>
      <c r="U88" s="80" t="e">
        <f t="shared" si="31"/>
        <v>#N/A</v>
      </c>
      <c r="V88" s="81" t="e">
        <f t="shared" si="32"/>
        <v>#N/A</v>
      </c>
      <c r="W88" s="46" t="e">
        <f t="shared" si="40"/>
        <v>#N/A</v>
      </c>
      <c r="X88" s="80">
        <f t="shared" si="33"/>
        <v>0</v>
      </c>
      <c r="Y88" s="80" t="e">
        <f t="shared" si="34"/>
        <v>#N/A</v>
      </c>
      <c r="Z88" s="45" t="e">
        <f t="shared" si="41"/>
        <v>#N/A</v>
      </c>
      <c r="AA88" s="46" t="e">
        <f t="shared" si="42"/>
        <v>#N/A</v>
      </c>
      <c r="AB88" s="83" t="e">
        <f>VLOOKUP($B88,SpeciesGroupAllometry!$A$10:$K$22,2)</f>
        <v>#N/A</v>
      </c>
      <c r="AC88" s="84" t="e">
        <f>VLOOKUP($B88,SpeciesGroupAllometry!$A$10:$K$22,3)</f>
        <v>#N/A</v>
      </c>
    </row>
    <row r="89" spans="1:29" ht="18">
      <c r="A89" s="28">
        <f>FieldDataEntry!A81</f>
        <v>0</v>
      </c>
      <c r="B89" s="28">
        <f>FieldDataEntry!B81</f>
        <v>0</v>
      </c>
      <c r="C89" s="29">
        <f>IF(AND(SUM(FieldDataEntry!$C81:FieldDataEntry!$G81)&gt;0,FieldDataEntry!C81=0),15,FieldDataEntry!C81)</f>
        <v>0</v>
      </c>
      <c r="D89" s="76">
        <f>IF(FieldDataEntry!D81="d",C89,IF(AND(SUM(FieldDataEntry!D81:FieldDataEntry!$G81)&gt;0,FieldDataEntry!D81=0),15,FieldDataEntry!D81))</f>
        <v>0</v>
      </c>
      <c r="E89" s="76">
        <f>IF(FieldDataEntry!E81="d",D89,IF(AND(SUM(FieldDataEntry!E81:FieldDataEntry!$G81)&gt;0,FieldDataEntry!E81=0),15,FieldDataEntry!E81))</f>
        <v>0</v>
      </c>
      <c r="F89" s="76">
        <f>IF(FieldDataEntry!F81="d",E89,IF(AND(SUM(FieldDataEntry!F81:FieldDataEntry!$G81)&gt;0,FieldDataEntry!F81=0),15,FieldDataEntry!F81))</f>
        <v>0</v>
      </c>
      <c r="G89" s="76">
        <f>IF(FieldDataEntry!G81="d",F89,IF(AND(SUM(FieldDataEntry!G81:FieldDataEntry!$G81)&gt;0,FieldDataEntry!G81=0),15,FieldDataEntry!G81))</f>
        <v>0</v>
      </c>
      <c r="H89" s="44">
        <f t="shared" si="26"/>
        <v>0</v>
      </c>
      <c r="I89" s="44" t="e">
        <f t="shared" si="23"/>
        <v>#N/A</v>
      </c>
      <c r="J89" s="45" t="e">
        <f t="shared" si="35"/>
        <v>#N/A</v>
      </c>
      <c r="K89" s="46" t="e">
        <f t="shared" si="36"/>
        <v>#N/A</v>
      </c>
      <c r="L89" s="44">
        <f t="shared" si="27"/>
        <v>0</v>
      </c>
      <c r="M89" s="44" t="e">
        <f t="shared" si="24"/>
        <v>#N/A</v>
      </c>
      <c r="N89" s="45" t="e">
        <f t="shared" si="28"/>
        <v>#N/A</v>
      </c>
      <c r="O89" s="46" t="e">
        <f t="shared" si="37"/>
        <v>#N/A</v>
      </c>
      <c r="P89" s="44">
        <f t="shared" si="29"/>
        <v>0</v>
      </c>
      <c r="Q89" s="44" t="e">
        <f t="shared" si="25"/>
        <v>#N/A</v>
      </c>
      <c r="R89" s="45" t="e">
        <f t="shared" si="38"/>
        <v>#N/A</v>
      </c>
      <c r="S89" s="46" t="e">
        <f t="shared" si="39"/>
        <v>#N/A</v>
      </c>
      <c r="T89" s="80">
        <f t="shared" si="30"/>
        <v>0</v>
      </c>
      <c r="U89" s="80" t="e">
        <f t="shared" si="31"/>
        <v>#N/A</v>
      </c>
      <c r="V89" s="81" t="e">
        <f t="shared" si="32"/>
        <v>#N/A</v>
      </c>
      <c r="W89" s="46" t="e">
        <f t="shared" si="40"/>
        <v>#N/A</v>
      </c>
      <c r="X89" s="80">
        <f t="shared" si="33"/>
        <v>0</v>
      </c>
      <c r="Y89" s="80" t="e">
        <f t="shared" si="34"/>
        <v>#N/A</v>
      </c>
      <c r="Z89" s="45" t="e">
        <f t="shared" si="41"/>
        <v>#N/A</v>
      </c>
      <c r="AA89" s="46" t="e">
        <f t="shared" si="42"/>
        <v>#N/A</v>
      </c>
      <c r="AB89" s="83" t="e">
        <f>VLOOKUP($B89,SpeciesGroupAllometry!$A$10:$K$22,2)</f>
        <v>#N/A</v>
      </c>
      <c r="AC89" s="84" t="e">
        <f>VLOOKUP($B89,SpeciesGroupAllometry!$A$10:$K$22,3)</f>
        <v>#N/A</v>
      </c>
    </row>
    <row r="90" spans="1:29" ht="18">
      <c r="A90" s="28">
        <f>FieldDataEntry!A82</f>
        <v>0</v>
      </c>
      <c r="B90" s="28">
        <f>FieldDataEntry!B82</f>
        <v>0</v>
      </c>
      <c r="C90" s="29">
        <f>IF(AND(SUM(FieldDataEntry!$C82:FieldDataEntry!$G82)&gt;0,FieldDataEntry!C82=0),15,FieldDataEntry!C82)</f>
        <v>0</v>
      </c>
      <c r="D90" s="76">
        <f>IF(FieldDataEntry!D82="d",C90,IF(AND(SUM(FieldDataEntry!D82:FieldDataEntry!$G82)&gt;0,FieldDataEntry!D82=0),15,FieldDataEntry!D82))</f>
        <v>0</v>
      </c>
      <c r="E90" s="76">
        <f>IF(FieldDataEntry!E82="d",D90,IF(AND(SUM(FieldDataEntry!E82:FieldDataEntry!$G82)&gt;0,FieldDataEntry!E82=0),15,FieldDataEntry!E82))</f>
        <v>0</v>
      </c>
      <c r="F90" s="76">
        <f>IF(FieldDataEntry!F82="d",E90,IF(AND(SUM(FieldDataEntry!F82:FieldDataEntry!$G82)&gt;0,FieldDataEntry!F82=0),15,FieldDataEntry!F82))</f>
        <v>0</v>
      </c>
      <c r="G90" s="76">
        <f>IF(FieldDataEntry!G82="d",F90,IF(AND(SUM(FieldDataEntry!G82:FieldDataEntry!$G82)&gt;0,FieldDataEntry!G82=0),15,FieldDataEntry!G82))</f>
        <v>0</v>
      </c>
      <c r="H90" s="44">
        <f t="shared" si="26"/>
        <v>0</v>
      </c>
      <c r="I90" s="44" t="e">
        <f t="shared" si="23"/>
        <v>#N/A</v>
      </c>
      <c r="J90" s="45" t="e">
        <f t="shared" si="35"/>
        <v>#N/A</v>
      </c>
      <c r="K90" s="46" t="e">
        <f t="shared" si="36"/>
        <v>#N/A</v>
      </c>
      <c r="L90" s="44">
        <f t="shared" si="27"/>
        <v>0</v>
      </c>
      <c r="M90" s="44" t="e">
        <f t="shared" si="24"/>
        <v>#N/A</v>
      </c>
      <c r="N90" s="45" t="e">
        <f t="shared" si="28"/>
        <v>#N/A</v>
      </c>
      <c r="O90" s="46" t="e">
        <f t="shared" si="37"/>
        <v>#N/A</v>
      </c>
      <c r="P90" s="44">
        <f t="shared" si="29"/>
        <v>0</v>
      </c>
      <c r="Q90" s="44" t="e">
        <f t="shared" si="25"/>
        <v>#N/A</v>
      </c>
      <c r="R90" s="45" t="e">
        <f t="shared" si="38"/>
        <v>#N/A</v>
      </c>
      <c r="S90" s="46" t="e">
        <f t="shared" si="39"/>
        <v>#N/A</v>
      </c>
      <c r="T90" s="80">
        <f t="shared" si="30"/>
        <v>0</v>
      </c>
      <c r="U90" s="80" t="e">
        <f t="shared" si="31"/>
        <v>#N/A</v>
      </c>
      <c r="V90" s="81" t="e">
        <f t="shared" si="32"/>
        <v>#N/A</v>
      </c>
      <c r="W90" s="46" t="e">
        <f t="shared" si="40"/>
        <v>#N/A</v>
      </c>
      <c r="X90" s="80">
        <f t="shared" si="33"/>
        <v>0</v>
      </c>
      <c r="Y90" s="80" t="e">
        <f t="shared" si="34"/>
        <v>#N/A</v>
      </c>
      <c r="Z90" s="45" t="e">
        <f t="shared" si="41"/>
        <v>#N/A</v>
      </c>
      <c r="AA90" s="46" t="e">
        <f t="shared" si="42"/>
        <v>#N/A</v>
      </c>
      <c r="AB90" s="83" t="e">
        <f>VLOOKUP($B90,SpeciesGroupAllometry!$A$10:$K$22,2)</f>
        <v>#N/A</v>
      </c>
      <c r="AC90" s="84" t="e">
        <f>VLOOKUP($B90,SpeciesGroupAllometry!$A$10:$K$22,3)</f>
        <v>#N/A</v>
      </c>
    </row>
    <row r="91" spans="1:29" ht="18">
      <c r="A91" s="28">
        <f>FieldDataEntry!A83</f>
        <v>0</v>
      </c>
      <c r="B91" s="28">
        <f>FieldDataEntry!B83</f>
        <v>0</v>
      </c>
      <c r="C91" s="29">
        <f>IF(AND(SUM(FieldDataEntry!$C83:FieldDataEntry!$G83)&gt;0,FieldDataEntry!C83=0),15,FieldDataEntry!C83)</f>
        <v>0</v>
      </c>
      <c r="D91" s="76">
        <f>IF(FieldDataEntry!D83="d",C91,IF(AND(SUM(FieldDataEntry!D83:FieldDataEntry!$G83)&gt;0,FieldDataEntry!D83=0),15,FieldDataEntry!D83))</f>
        <v>0</v>
      </c>
      <c r="E91" s="76">
        <f>IF(FieldDataEntry!E83="d",D91,IF(AND(SUM(FieldDataEntry!E83:FieldDataEntry!$G83)&gt;0,FieldDataEntry!E83=0),15,FieldDataEntry!E83))</f>
        <v>0</v>
      </c>
      <c r="F91" s="76">
        <f>IF(FieldDataEntry!F83="d",E91,IF(AND(SUM(FieldDataEntry!F83:FieldDataEntry!$G83)&gt;0,FieldDataEntry!F83=0),15,FieldDataEntry!F83))</f>
        <v>0</v>
      </c>
      <c r="G91" s="76">
        <f>IF(FieldDataEntry!G83="d",F91,IF(AND(SUM(FieldDataEntry!G83:FieldDataEntry!$G83)&gt;0,FieldDataEntry!G83=0),15,FieldDataEntry!G83))</f>
        <v>0</v>
      </c>
      <c r="H91" s="44">
        <f t="shared" si="26"/>
        <v>0</v>
      </c>
      <c r="I91" s="44" t="e">
        <f t="shared" si="23"/>
        <v>#N/A</v>
      </c>
      <c r="J91" s="45" t="e">
        <f t="shared" si="35"/>
        <v>#N/A</v>
      </c>
      <c r="K91" s="46" t="e">
        <f t="shared" si="36"/>
        <v>#N/A</v>
      </c>
      <c r="L91" s="44">
        <f t="shared" si="27"/>
        <v>0</v>
      </c>
      <c r="M91" s="44" t="e">
        <f t="shared" si="24"/>
        <v>#N/A</v>
      </c>
      <c r="N91" s="45" t="e">
        <f t="shared" si="28"/>
        <v>#N/A</v>
      </c>
      <c r="O91" s="46" t="e">
        <f t="shared" si="37"/>
        <v>#N/A</v>
      </c>
      <c r="P91" s="44">
        <f t="shared" si="29"/>
        <v>0</v>
      </c>
      <c r="Q91" s="44" t="e">
        <f t="shared" si="25"/>
        <v>#N/A</v>
      </c>
      <c r="R91" s="45" t="e">
        <f t="shared" si="38"/>
        <v>#N/A</v>
      </c>
      <c r="S91" s="46" t="e">
        <f t="shared" si="39"/>
        <v>#N/A</v>
      </c>
      <c r="T91" s="80">
        <f t="shared" si="30"/>
        <v>0</v>
      </c>
      <c r="U91" s="80" t="e">
        <f t="shared" si="31"/>
        <v>#N/A</v>
      </c>
      <c r="V91" s="81" t="e">
        <f t="shared" si="32"/>
        <v>#N/A</v>
      </c>
      <c r="W91" s="46" t="e">
        <f t="shared" si="40"/>
        <v>#N/A</v>
      </c>
      <c r="X91" s="80">
        <f t="shared" si="33"/>
        <v>0</v>
      </c>
      <c r="Y91" s="80" t="e">
        <f t="shared" si="34"/>
        <v>#N/A</v>
      </c>
      <c r="Z91" s="45" t="e">
        <f t="shared" si="41"/>
        <v>#N/A</v>
      </c>
      <c r="AA91" s="46" t="e">
        <f t="shared" si="42"/>
        <v>#N/A</v>
      </c>
      <c r="AB91" s="83" t="e">
        <f>VLOOKUP($B91,SpeciesGroupAllometry!$A$10:$K$22,2)</f>
        <v>#N/A</v>
      </c>
      <c r="AC91" s="84" t="e">
        <f>VLOOKUP($B91,SpeciesGroupAllometry!$A$10:$K$22,3)</f>
        <v>#N/A</v>
      </c>
    </row>
    <row r="92" spans="1:29" ht="18">
      <c r="A92" s="28">
        <f>FieldDataEntry!A84</f>
        <v>0</v>
      </c>
      <c r="B92" s="28">
        <f>FieldDataEntry!B84</f>
        <v>0</v>
      </c>
      <c r="C92" s="29">
        <f>IF(AND(SUM(FieldDataEntry!$C84:FieldDataEntry!$G84)&gt;0,FieldDataEntry!C84=0),15,FieldDataEntry!C84)</f>
        <v>0</v>
      </c>
      <c r="D92" s="76">
        <f>IF(FieldDataEntry!D84="d",C92,IF(AND(SUM(FieldDataEntry!D84:FieldDataEntry!$G84)&gt;0,FieldDataEntry!D84=0),15,FieldDataEntry!D84))</f>
        <v>0</v>
      </c>
      <c r="E92" s="76">
        <f>IF(FieldDataEntry!E84="d",D92,IF(AND(SUM(FieldDataEntry!E84:FieldDataEntry!$G84)&gt;0,FieldDataEntry!E84=0),15,FieldDataEntry!E84))</f>
        <v>0</v>
      </c>
      <c r="F92" s="76">
        <f>IF(FieldDataEntry!F84="d",E92,IF(AND(SUM(FieldDataEntry!F84:FieldDataEntry!$G84)&gt;0,FieldDataEntry!F84=0),15,FieldDataEntry!F84))</f>
        <v>0</v>
      </c>
      <c r="G92" s="76">
        <f>IF(FieldDataEntry!G84="d",F92,IF(AND(SUM(FieldDataEntry!G84:FieldDataEntry!$G84)&gt;0,FieldDataEntry!G84=0),15,FieldDataEntry!G84))</f>
        <v>0</v>
      </c>
      <c r="H92" s="44">
        <f t="shared" si="26"/>
        <v>0</v>
      </c>
      <c r="I92" s="44" t="e">
        <f t="shared" si="23"/>
        <v>#N/A</v>
      </c>
      <c r="J92" s="45" t="e">
        <f t="shared" si="35"/>
        <v>#N/A</v>
      </c>
      <c r="K92" s="46" t="e">
        <f t="shared" si="36"/>
        <v>#N/A</v>
      </c>
      <c r="L92" s="44">
        <f t="shared" si="27"/>
        <v>0</v>
      </c>
      <c r="M92" s="44" t="e">
        <f t="shared" si="24"/>
        <v>#N/A</v>
      </c>
      <c r="N92" s="45" t="e">
        <f t="shared" si="28"/>
        <v>#N/A</v>
      </c>
      <c r="O92" s="46" t="e">
        <f t="shared" si="37"/>
        <v>#N/A</v>
      </c>
      <c r="P92" s="44">
        <f t="shared" si="29"/>
        <v>0</v>
      </c>
      <c r="Q92" s="44" t="e">
        <f t="shared" si="25"/>
        <v>#N/A</v>
      </c>
      <c r="R92" s="45" t="e">
        <f t="shared" si="38"/>
        <v>#N/A</v>
      </c>
      <c r="S92" s="46" t="e">
        <f t="shared" si="39"/>
        <v>#N/A</v>
      </c>
      <c r="T92" s="80">
        <f t="shared" si="30"/>
        <v>0</v>
      </c>
      <c r="U92" s="80" t="e">
        <f t="shared" si="31"/>
        <v>#N/A</v>
      </c>
      <c r="V92" s="81" t="e">
        <f t="shared" si="32"/>
        <v>#N/A</v>
      </c>
      <c r="W92" s="46" t="e">
        <f t="shared" si="40"/>
        <v>#N/A</v>
      </c>
      <c r="X92" s="80">
        <f t="shared" si="33"/>
        <v>0</v>
      </c>
      <c r="Y92" s="80" t="e">
        <f t="shared" si="34"/>
        <v>#N/A</v>
      </c>
      <c r="Z92" s="45" t="e">
        <f t="shared" si="41"/>
        <v>#N/A</v>
      </c>
      <c r="AA92" s="46" t="e">
        <f t="shared" si="42"/>
        <v>#N/A</v>
      </c>
      <c r="AB92" s="83" t="e">
        <f>VLOOKUP($B92,SpeciesGroupAllometry!$A$10:$K$22,2)</f>
        <v>#N/A</v>
      </c>
      <c r="AC92" s="84" t="e">
        <f>VLOOKUP($B92,SpeciesGroupAllometry!$A$10:$K$22,3)</f>
        <v>#N/A</v>
      </c>
    </row>
    <row r="93" spans="1:29" ht="18">
      <c r="A93" s="28">
        <f>FieldDataEntry!A85</f>
        <v>0</v>
      </c>
      <c r="B93" s="28">
        <f>FieldDataEntry!B85</f>
        <v>0</v>
      </c>
      <c r="C93" s="29">
        <f>IF(AND(SUM(FieldDataEntry!$C85:FieldDataEntry!$G85)&gt;0,FieldDataEntry!C85=0),15,FieldDataEntry!C85)</f>
        <v>0</v>
      </c>
      <c r="D93" s="76">
        <f>IF(FieldDataEntry!D85="d",C93,IF(AND(SUM(FieldDataEntry!D85:FieldDataEntry!$G85)&gt;0,FieldDataEntry!D85=0),15,FieldDataEntry!D85))</f>
        <v>0</v>
      </c>
      <c r="E93" s="76">
        <f>IF(FieldDataEntry!E85="d",D93,IF(AND(SUM(FieldDataEntry!E85:FieldDataEntry!$G85)&gt;0,FieldDataEntry!E85=0),15,FieldDataEntry!E85))</f>
        <v>0</v>
      </c>
      <c r="F93" s="76">
        <f>IF(FieldDataEntry!F85="d",E93,IF(AND(SUM(FieldDataEntry!F85:FieldDataEntry!$G85)&gt;0,FieldDataEntry!F85=0),15,FieldDataEntry!F85))</f>
        <v>0</v>
      </c>
      <c r="G93" s="76">
        <f>IF(FieldDataEntry!G85="d",F93,IF(AND(SUM(FieldDataEntry!G85:FieldDataEntry!$G85)&gt;0,FieldDataEntry!G85=0),15,FieldDataEntry!G85))</f>
        <v>0</v>
      </c>
      <c r="H93" s="44">
        <f t="shared" si="26"/>
        <v>0</v>
      </c>
      <c r="I93" s="44" t="e">
        <f t="shared" si="23"/>
        <v>#N/A</v>
      </c>
      <c r="J93" s="45" t="e">
        <f t="shared" si="35"/>
        <v>#N/A</v>
      </c>
      <c r="K93" s="46" t="e">
        <f t="shared" si="36"/>
        <v>#N/A</v>
      </c>
      <c r="L93" s="44">
        <f t="shared" si="27"/>
        <v>0</v>
      </c>
      <c r="M93" s="44" t="e">
        <f t="shared" si="24"/>
        <v>#N/A</v>
      </c>
      <c r="N93" s="45" t="e">
        <f t="shared" si="28"/>
        <v>#N/A</v>
      </c>
      <c r="O93" s="46" t="e">
        <f t="shared" si="37"/>
        <v>#N/A</v>
      </c>
      <c r="P93" s="44">
        <f t="shared" si="29"/>
        <v>0</v>
      </c>
      <c r="Q93" s="44" t="e">
        <f t="shared" si="25"/>
        <v>#N/A</v>
      </c>
      <c r="R93" s="45" t="e">
        <f t="shared" si="38"/>
        <v>#N/A</v>
      </c>
      <c r="S93" s="46" t="e">
        <f t="shared" si="39"/>
        <v>#N/A</v>
      </c>
      <c r="T93" s="80">
        <f t="shared" si="30"/>
        <v>0</v>
      </c>
      <c r="U93" s="80" t="e">
        <f t="shared" si="31"/>
        <v>#N/A</v>
      </c>
      <c r="V93" s="81" t="e">
        <f t="shared" si="32"/>
        <v>#N/A</v>
      </c>
      <c r="W93" s="46" t="e">
        <f t="shared" si="40"/>
        <v>#N/A</v>
      </c>
      <c r="X93" s="80">
        <f t="shared" si="33"/>
        <v>0</v>
      </c>
      <c r="Y93" s="80" t="e">
        <f t="shared" si="34"/>
        <v>#N/A</v>
      </c>
      <c r="Z93" s="45" t="e">
        <f t="shared" si="41"/>
        <v>#N/A</v>
      </c>
      <c r="AA93" s="46" t="e">
        <f t="shared" si="42"/>
        <v>#N/A</v>
      </c>
      <c r="AB93" s="83" t="e">
        <f>VLOOKUP($B93,SpeciesGroupAllometry!$A$10:$K$22,2)</f>
        <v>#N/A</v>
      </c>
      <c r="AC93" s="84" t="e">
        <f>VLOOKUP($B93,SpeciesGroupAllometry!$A$10:$K$22,3)</f>
        <v>#N/A</v>
      </c>
    </row>
    <row r="94" spans="1:29" ht="18">
      <c r="A94" s="28">
        <f>FieldDataEntry!A86</f>
        <v>0</v>
      </c>
      <c r="B94" s="28">
        <f>FieldDataEntry!B86</f>
        <v>0</v>
      </c>
      <c r="C94" s="29">
        <f>IF(AND(SUM(FieldDataEntry!$C86:FieldDataEntry!$G86)&gt;0,FieldDataEntry!C86=0),15,FieldDataEntry!C86)</f>
        <v>0</v>
      </c>
      <c r="D94" s="76">
        <f>IF(FieldDataEntry!D86="d",C94,IF(AND(SUM(FieldDataEntry!D86:FieldDataEntry!$G86)&gt;0,FieldDataEntry!D86=0),15,FieldDataEntry!D86))</f>
        <v>0</v>
      </c>
      <c r="E94" s="76">
        <f>IF(FieldDataEntry!E86="d",D94,IF(AND(SUM(FieldDataEntry!E86:FieldDataEntry!$G86)&gt;0,FieldDataEntry!E86=0),15,FieldDataEntry!E86))</f>
        <v>0</v>
      </c>
      <c r="F94" s="76">
        <f>IF(FieldDataEntry!F86="d",E94,IF(AND(SUM(FieldDataEntry!F86:FieldDataEntry!$G86)&gt;0,FieldDataEntry!F86=0),15,FieldDataEntry!F86))</f>
        <v>0</v>
      </c>
      <c r="G94" s="76">
        <f>IF(FieldDataEntry!G86="d",F94,IF(AND(SUM(FieldDataEntry!G86:FieldDataEntry!$G86)&gt;0,FieldDataEntry!G86=0),15,FieldDataEntry!G86))</f>
        <v>0</v>
      </c>
      <c r="H94" s="44">
        <f t="shared" si="26"/>
        <v>0</v>
      </c>
      <c r="I94" s="44" t="e">
        <f t="shared" si="23"/>
        <v>#N/A</v>
      </c>
      <c r="J94" s="45" t="e">
        <f t="shared" si="35"/>
        <v>#N/A</v>
      </c>
      <c r="K94" s="46" t="e">
        <f t="shared" si="36"/>
        <v>#N/A</v>
      </c>
      <c r="L94" s="44">
        <f t="shared" si="27"/>
        <v>0</v>
      </c>
      <c r="M94" s="44" t="e">
        <f t="shared" si="24"/>
        <v>#N/A</v>
      </c>
      <c r="N94" s="45" t="e">
        <f t="shared" si="28"/>
        <v>#N/A</v>
      </c>
      <c r="O94" s="46" t="e">
        <f t="shared" si="37"/>
        <v>#N/A</v>
      </c>
      <c r="P94" s="44">
        <f t="shared" si="29"/>
        <v>0</v>
      </c>
      <c r="Q94" s="44" t="e">
        <f t="shared" si="25"/>
        <v>#N/A</v>
      </c>
      <c r="R94" s="45" t="e">
        <f t="shared" si="38"/>
        <v>#N/A</v>
      </c>
      <c r="S94" s="46" t="e">
        <f t="shared" si="39"/>
        <v>#N/A</v>
      </c>
      <c r="T94" s="80">
        <f t="shared" si="30"/>
        <v>0</v>
      </c>
      <c r="U94" s="80" t="e">
        <f t="shared" si="31"/>
        <v>#N/A</v>
      </c>
      <c r="V94" s="81" t="e">
        <f t="shared" si="32"/>
        <v>#N/A</v>
      </c>
      <c r="W94" s="46" t="e">
        <f t="shared" si="40"/>
        <v>#N/A</v>
      </c>
      <c r="X94" s="80">
        <f t="shared" si="33"/>
        <v>0</v>
      </c>
      <c r="Y94" s="80" t="e">
        <f t="shared" si="34"/>
        <v>#N/A</v>
      </c>
      <c r="Z94" s="45" t="e">
        <f t="shared" si="41"/>
        <v>#N/A</v>
      </c>
      <c r="AA94" s="46" t="e">
        <f t="shared" si="42"/>
        <v>#N/A</v>
      </c>
      <c r="AB94" s="83" t="e">
        <f>VLOOKUP($B94,SpeciesGroupAllometry!$A$10:$K$22,2)</f>
        <v>#N/A</v>
      </c>
      <c r="AC94" s="84" t="e">
        <f>VLOOKUP($B94,SpeciesGroupAllometry!$A$10:$K$22,3)</f>
        <v>#N/A</v>
      </c>
    </row>
    <row r="95" spans="1:29" ht="18">
      <c r="A95" s="28">
        <f>FieldDataEntry!A87</f>
        <v>0</v>
      </c>
      <c r="B95" s="28">
        <f>FieldDataEntry!B87</f>
        <v>0</v>
      </c>
      <c r="C95" s="29">
        <f>IF(AND(SUM(FieldDataEntry!$C87:FieldDataEntry!$G87)&gt;0,FieldDataEntry!C87=0),15,FieldDataEntry!C87)</f>
        <v>0</v>
      </c>
      <c r="D95" s="76">
        <f>IF(FieldDataEntry!D87="d",C95,IF(AND(SUM(FieldDataEntry!D87:FieldDataEntry!$G87)&gt;0,FieldDataEntry!D87=0),15,FieldDataEntry!D87))</f>
        <v>0</v>
      </c>
      <c r="E95" s="76">
        <f>IF(FieldDataEntry!E87="d",D95,IF(AND(SUM(FieldDataEntry!E87:FieldDataEntry!$G87)&gt;0,FieldDataEntry!E87=0),15,FieldDataEntry!E87))</f>
        <v>0</v>
      </c>
      <c r="F95" s="76">
        <f>IF(FieldDataEntry!F87="d",E95,IF(AND(SUM(FieldDataEntry!F87:FieldDataEntry!$G87)&gt;0,FieldDataEntry!F87=0),15,FieldDataEntry!F87))</f>
        <v>0</v>
      </c>
      <c r="G95" s="76">
        <f>IF(FieldDataEntry!G87="d",F95,IF(AND(SUM(FieldDataEntry!G87:FieldDataEntry!$G87)&gt;0,FieldDataEntry!G87=0),15,FieldDataEntry!G87))</f>
        <v>0</v>
      </c>
      <c r="H95" s="44">
        <f t="shared" si="26"/>
        <v>0</v>
      </c>
      <c r="I95" s="44" t="e">
        <f t="shared" si="23"/>
        <v>#N/A</v>
      </c>
      <c r="J95" s="45" t="e">
        <f t="shared" si="35"/>
        <v>#N/A</v>
      </c>
      <c r="K95" s="46" t="e">
        <f t="shared" si="36"/>
        <v>#N/A</v>
      </c>
      <c r="L95" s="44">
        <f t="shared" si="27"/>
        <v>0</v>
      </c>
      <c r="M95" s="44" t="e">
        <f t="shared" si="24"/>
        <v>#N/A</v>
      </c>
      <c r="N95" s="45" t="e">
        <f t="shared" si="28"/>
        <v>#N/A</v>
      </c>
      <c r="O95" s="46" t="e">
        <f t="shared" si="37"/>
        <v>#N/A</v>
      </c>
      <c r="P95" s="44">
        <f t="shared" si="29"/>
        <v>0</v>
      </c>
      <c r="Q95" s="44" t="e">
        <f t="shared" si="25"/>
        <v>#N/A</v>
      </c>
      <c r="R95" s="45" t="e">
        <f t="shared" si="38"/>
        <v>#N/A</v>
      </c>
      <c r="S95" s="46" t="e">
        <f t="shared" si="39"/>
        <v>#N/A</v>
      </c>
      <c r="T95" s="80">
        <f t="shared" si="30"/>
        <v>0</v>
      </c>
      <c r="U95" s="80" t="e">
        <f t="shared" si="31"/>
        <v>#N/A</v>
      </c>
      <c r="V95" s="81" t="e">
        <f t="shared" si="32"/>
        <v>#N/A</v>
      </c>
      <c r="W95" s="46" t="e">
        <f t="shared" si="40"/>
        <v>#N/A</v>
      </c>
      <c r="X95" s="80">
        <f t="shared" si="33"/>
        <v>0</v>
      </c>
      <c r="Y95" s="80" t="e">
        <f t="shared" si="34"/>
        <v>#N/A</v>
      </c>
      <c r="Z95" s="45" t="e">
        <f t="shared" si="41"/>
        <v>#N/A</v>
      </c>
      <c r="AA95" s="46" t="e">
        <f t="shared" si="42"/>
        <v>#N/A</v>
      </c>
      <c r="AB95" s="83" t="e">
        <f>VLOOKUP($B95,SpeciesGroupAllometry!$A$10:$K$22,2)</f>
        <v>#N/A</v>
      </c>
      <c r="AC95" s="84" t="e">
        <f>VLOOKUP($B95,SpeciesGroupAllometry!$A$10:$K$22,3)</f>
        <v>#N/A</v>
      </c>
    </row>
    <row r="96" spans="1:29" ht="18">
      <c r="A96" s="28">
        <f>FieldDataEntry!A88</f>
        <v>0</v>
      </c>
      <c r="B96" s="28">
        <f>FieldDataEntry!B88</f>
        <v>0</v>
      </c>
      <c r="C96" s="29">
        <f>IF(AND(SUM(FieldDataEntry!$C88:FieldDataEntry!$G88)&gt;0,FieldDataEntry!C88=0),15,FieldDataEntry!C88)</f>
        <v>0</v>
      </c>
      <c r="D96" s="76">
        <f>IF(FieldDataEntry!D88="d",C96,IF(AND(SUM(FieldDataEntry!D88:FieldDataEntry!$G88)&gt;0,FieldDataEntry!D88=0),15,FieldDataEntry!D88))</f>
        <v>0</v>
      </c>
      <c r="E96" s="76">
        <f>IF(FieldDataEntry!E88="d",D96,IF(AND(SUM(FieldDataEntry!E88:FieldDataEntry!$G88)&gt;0,FieldDataEntry!E88=0),15,FieldDataEntry!E88))</f>
        <v>0</v>
      </c>
      <c r="F96" s="76">
        <f>IF(FieldDataEntry!F88="d",E96,IF(AND(SUM(FieldDataEntry!F88:FieldDataEntry!$G88)&gt;0,FieldDataEntry!F88=0),15,FieldDataEntry!F88))</f>
        <v>0</v>
      </c>
      <c r="G96" s="76">
        <f>IF(FieldDataEntry!G88="d",F96,IF(AND(SUM(FieldDataEntry!G88:FieldDataEntry!$G88)&gt;0,FieldDataEntry!G88=0),15,FieldDataEntry!G88))</f>
        <v>0</v>
      </c>
      <c r="H96" s="44">
        <f t="shared" si="26"/>
        <v>0</v>
      </c>
      <c r="I96" s="44" t="e">
        <f t="shared" si="23"/>
        <v>#N/A</v>
      </c>
      <c r="J96" s="45" t="e">
        <f t="shared" si="35"/>
        <v>#N/A</v>
      </c>
      <c r="K96" s="46" t="e">
        <f t="shared" si="36"/>
        <v>#N/A</v>
      </c>
      <c r="L96" s="44">
        <f t="shared" si="27"/>
        <v>0</v>
      </c>
      <c r="M96" s="44" t="e">
        <f t="shared" si="24"/>
        <v>#N/A</v>
      </c>
      <c r="N96" s="45" t="e">
        <f t="shared" si="28"/>
        <v>#N/A</v>
      </c>
      <c r="O96" s="46" t="e">
        <f t="shared" si="37"/>
        <v>#N/A</v>
      </c>
      <c r="P96" s="44">
        <f t="shared" si="29"/>
        <v>0</v>
      </c>
      <c r="Q96" s="44" t="e">
        <f t="shared" si="25"/>
        <v>#N/A</v>
      </c>
      <c r="R96" s="45" t="e">
        <f t="shared" si="38"/>
        <v>#N/A</v>
      </c>
      <c r="S96" s="46" t="e">
        <f t="shared" si="39"/>
        <v>#N/A</v>
      </c>
      <c r="T96" s="80">
        <f t="shared" si="30"/>
        <v>0</v>
      </c>
      <c r="U96" s="80" t="e">
        <f t="shared" si="31"/>
        <v>#N/A</v>
      </c>
      <c r="V96" s="81" t="e">
        <f t="shared" si="32"/>
        <v>#N/A</v>
      </c>
      <c r="W96" s="46" t="e">
        <f t="shared" si="40"/>
        <v>#N/A</v>
      </c>
      <c r="X96" s="80">
        <f t="shared" si="33"/>
        <v>0</v>
      </c>
      <c r="Y96" s="80" t="e">
        <f t="shared" si="34"/>
        <v>#N/A</v>
      </c>
      <c r="Z96" s="45" t="e">
        <f t="shared" si="41"/>
        <v>#N/A</v>
      </c>
      <c r="AA96" s="46" t="e">
        <f t="shared" si="42"/>
        <v>#N/A</v>
      </c>
      <c r="AB96" s="83" t="e">
        <f>VLOOKUP($B96,SpeciesGroupAllometry!$A$10:$K$22,2)</f>
        <v>#N/A</v>
      </c>
      <c r="AC96" s="84" t="e">
        <f>VLOOKUP($B96,SpeciesGroupAllometry!$A$10:$K$22,3)</f>
        <v>#N/A</v>
      </c>
    </row>
    <row r="97" spans="1:29" ht="18">
      <c r="A97" s="28">
        <f>FieldDataEntry!A89</f>
        <v>0</v>
      </c>
      <c r="B97" s="28">
        <f>FieldDataEntry!B89</f>
        <v>0</v>
      </c>
      <c r="C97" s="29">
        <f>IF(AND(SUM(FieldDataEntry!$C89:FieldDataEntry!$G89)&gt;0,FieldDataEntry!C89=0),15,FieldDataEntry!C89)</f>
        <v>0</v>
      </c>
      <c r="D97" s="76">
        <f>IF(FieldDataEntry!D89="d",C97,IF(AND(SUM(FieldDataEntry!D89:FieldDataEntry!$G89)&gt;0,FieldDataEntry!D89=0),15,FieldDataEntry!D89))</f>
        <v>0</v>
      </c>
      <c r="E97" s="76">
        <f>IF(FieldDataEntry!E89="d",D97,IF(AND(SUM(FieldDataEntry!E89:FieldDataEntry!$G89)&gt;0,FieldDataEntry!E89=0),15,FieldDataEntry!E89))</f>
        <v>0</v>
      </c>
      <c r="F97" s="76">
        <f>IF(FieldDataEntry!F89="d",E97,IF(AND(SUM(FieldDataEntry!F89:FieldDataEntry!$G89)&gt;0,FieldDataEntry!F89=0),15,FieldDataEntry!F89))</f>
        <v>0</v>
      </c>
      <c r="G97" s="76">
        <f>IF(FieldDataEntry!G89="d",F97,IF(AND(SUM(FieldDataEntry!G89:FieldDataEntry!$G89)&gt;0,FieldDataEntry!G89=0),15,FieldDataEntry!G89))</f>
        <v>0</v>
      </c>
      <c r="H97" s="44">
        <f t="shared" si="26"/>
        <v>0</v>
      </c>
      <c r="I97" s="44" t="e">
        <f t="shared" si="23"/>
        <v>#N/A</v>
      </c>
      <c r="J97" s="45" t="e">
        <f t="shared" si="35"/>
        <v>#N/A</v>
      </c>
      <c r="K97" s="46" t="e">
        <f t="shared" si="36"/>
        <v>#N/A</v>
      </c>
      <c r="L97" s="44">
        <f t="shared" si="27"/>
        <v>0</v>
      </c>
      <c r="M97" s="44" t="e">
        <f t="shared" si="24"/>
        <v>#N/A</v>
      </c>
      <c r="N97" s="45" t="e">
        <f t="shared" si="28"/>
        <v>#N/A</v>
      </c>
      <c r="O97" s="46" t="e">
        <f t="shared" si="37"/>
        <v>#N/A</v>
      </c>
      <c r="P97" s="44">
        <f t="shared" si="29"/>
        <v>0</v>
      </c>
      <c r="Q97" s="44" t="e">
        <f t="shared" si="25"/>
        <v>#N/A</v>
      </c>
      <c r="R97" s="45" t="e">
        <f t="shared" si="38"/>
        <v>#N/A</v>
      </c>
      <c r="S97" s="46" t="e">
        <f t="shared" si="39"/>
        <v>#N/A</v>
      </c>
      <c r="T97" s="80">
        <f t="shared" si="30"/>
        <v>0</v>
      </c>
      <c r="U97" s="80" t="e">
        <f t="shared" si="31"/>
        <v>#N/A</v>
      </c>
      <c r="V97" s="81" t="e">
        <f t="shared" si="32"/>
        <v>#N/A</v>
      </c>
      <c r="W97" s="46" t="e">
        <f t="shared" si="40"/>
        <v>#N/A</v>
      </c>
      <c r="X97" s="80">
        <f t="shared" si="33"/>
        <v>0</v>
      </c>
      <c r="Y97" s="80" t="e">
        <f t="shared" si="34"/>
        <v>#N/A</v>
      </c>
      <c r="Z97" s="45" t="e">
        <f t="shared" si="41"/>
        <v>#N/A</v>
      </c>
      <c r="AA97" s="46" t="e">
        <f t="shared" si="42"/>
        <v>#N/A</v>
      </c>
      <c r="AB97" s="83" t="e">
        <f>VLOOKUP($B97,SpeciesGroupAllometry!$A$10:$K$22,2)</f>
        <v>#N/A</v>
      </c>
      <c r="AC97" s="84" t="e">
        <f>VLOOKUP($B97,SpeciesGroupAllometry!$A$10:$K$22,3)</f>
        <v>#N/A</v>
      </c>
    </row>
    <row r="98" spans="1:29" ht="18">
      <c r="A98" s="28">
        <f>FieldDataEntry!A90</f>
        <v>0</v>
      </c>
      <c r="B98" s="28">
        <f>FieldDataEntry!B90</f>
        <v>0</v>
      </c>
      <c r="C98" s="29">
        <f>IF(AND(SUM(FieldDataEntry!$C90:FieldDataEntry!$G90)&gt;0,FieldDataEntry!C90=0),15,FieldDataEntry!C90)</f>
        <v>0</v>
      </c>
      <c r="D98" s="76">
        <f>IF(FieldDataEntry!D90="d",C98,IF(AND(SUM(FieldDataEntry!D90:FieldDataEntry!$G90)&gt;0,FieldDataEntry!D90=0),15,FieldDataEntry!D90))</f>
        <v>0</v>
      </c>
      <c r="E98" s="76">
        <f>IF(FieldDataEntry!E90="d",D98,IF(AND(SUM(FieldDataEntry!E90:FieldDataEntry!$G90)&gt;0,FieldDataEntry!E90=0),15,FieldDataEntry!E90))</f>
        <v>0</v>
      </c>
      <c r="F98" s="76">
        <f>IF(FieldDataEntry!F90="d",E98,IF(AND(SUM(FieldDataEntry!F90:FieldDataEntry!$G90)&gt;0,FieldDataEntry!F90=0),15,FieldDataEntry!F90))</f>
        <v>0</v>
      </c>
      <c r="G98" s="76">
        <f>IF(FieldDataEntry!G90="d",F98,IF(AND(SUM(FieldDataEntry!G90:FieldDataEntry!$G90)&gt;0,FieldDataEntry!G90=0),15,FieldDataEntry!G90))</f>
        <v>0</v>
      </c>
      <c r="H98" s="44">
        <f t="shared" si="26"/>
        <v>0</v>
      </c>
      <c r="I98" s="44" t="e">
        <f t="shared" si="23"/>
        <v>#N/A</v>
      </c>
      <c r="J98" s="45" t="e">
        <f t="shared" si="35"/>
        <v>#N/A</v>
      </c>
      <c r="K98" s="46" t="e">
        <f t="shared" si="36"/>
        <v>#N/A</v>
      </c>
      <c r="L98" s="44">
        <f t="shared" si="27"/>
        <v>0</v>
      </c>
      <c r="M98" s="44" t="e">
        <f t="shared" si="24"/>
        <v>#N/A</v>
      </c>
      <c r="N98" s="45" t="e">
        <f t="shared" si="28"/>
        <v>#N/A</v>
      </c>
      <c r="O98" s="46" t="e">
        <f t="shared" si="37"/>
        <v>#N/A</v>
      </c>
      <c r="P98" s="44">
        <f t="shared" si="29"/>
        <v>0</v>
      </c>
      <c r="Q98" s="44" t="e">
        <f t="shared" si="25"/>
        <v>#N/A</v>
      </c>
      <c r="R98" s="45" t="e">
        <f t="shared" si="38"/>
        <v>#N/A</v>
      </c>
      <c r="S98" s="46" t="e">
        <f t="shared" si="39"/>
        <v>#N/A</v>
      </c>
      <c r="T98" s="80">
        <f t="shared" si="30"/>
        <v>0</v>
      </c>
      <c r="U98" s="80" t="e">
        <f t="shared" si="31"/>
        <v>#N/A</v>
      </c>
      <c r="V98" s="81" t="e">
        <f t="shared" si="32"/>
        <v>#N/A</v>
      </c>
      <c r="W98" s="46" t="e">
        <f t="shared" si="40"/>
        <v>#N/A</v>
      </c>
      <c r="X98" s="80">
        <f t="shared" si="33"/>
        <v>0</v>
      </c>
      <c r="Y98" s="80" t="e">
        <f t="shared" si="34"/>
        <v>#N/A</v>
      </c>
      <c r="Z98" s="45" t="e">
        <f t="shared" si="41"/>
        <v>#N/A</v>
      </c>
      <c r="AA98" s="46" t="e">
        <f t="shared" si="42"/>
        <v>#N/A</v>
      </c>
      <c r="AB98" s="83" t="e">
        <f>VLOOKUP($B98,SpeciesGroupAllometry!$A$10:$K$22,2)</f>
        <v>#N/A</v>
      </c>
      <c r="AC98" s="84" t="e">
        <f>VLOOKUP($B98,SpeciesGroupAllometry!$A$10:$K$22,3)</f>
        <v>#N/A</v>
      </c>
    </row>
    <row r="99" spans="1:29" ht="18">
      <c r="A99" s="28">
        <f>FieldDataEntry!A91</f>
        <v>0</v>
      </c>
      <c r="B99" s="28">
        <f>FieldDataEntry!B91</f>
        <v>0</v>
      </c>
      <c r="C99" s="29">
        <f>IF(AND(SUM(FieldDataEntry!$C91:FieldDataEntry!$G91)&gt;0,FieldDataEntry!C91=0),15,FieldDataEntry!C91)</f>
        <v>0</v>
      </c>
      <c r="D99" s="76">
        <f>IF(FieldDataEntry!D91="d",C99,IF(AND(SUM(FieldDataEntry!D91:FieldDataEntry!$G91)&gt;0,FieldDataEntry!D91=0),15,FieldDataEntry!D91))</f>
        <v>0</v>
      </c>
      <c r="E99" s="76">
        <f>IF(FieldDataEntry!E91="d",D99,IF(AND(SUM(FieldDataEntry!E91:FieldDataEntry!$G91)&gt;0,FieldDataEntry!E91=0),15,FieldDataEntry!E91))</f>
        <v>0</v>
      </c>
      <c r="F99" s="76">
        <f>IF(FieldDataEntry!F91="d",E99,IF(AND(SUM(FieldDataEntry!F91:FieldDataEntry!$G91)&gt;0,FieldDataEntry!F91=0),15,FieldDataEntry!F91))</f>
        <v>0</v>
      </c>
      <c r="G99" s="76">
        <f>IF(FieldDataEntry!G91="d",F99,IF(AND(SUM(FieldDataEntry!G91:FieldDataEntry!$G91)&gt;0,FieldDataEntry!G91=0),15,FieldDataEntry!G91))</f>
        <v>0</v>
      </c>
      <c r="H99" s="44">
        <f t="shared" si="26"/>
        <v>0</v>
      </c>
      <c r="I99" s="44" t="e">
        <f t="shared" si="23"/>
        <v>#N/A</v>
      </c>
      <c r="J99" s="45" t="e">
        <f t="shared" si="35"/>
        <v>#N/A</v>
      </c>
      <c r="K99" s="46" t="e">
        <f t="shared" si="36"/>
        <v>#N/A</v>
      </c>
      <c r="L99" s="44">
        <f t="shared" si="27"/>
        <v>0</v>
      </c>
      <c r="M99" s="44" t="e">
        <f t="shared" si="24"/>
        <v>#N/A</v>
      </c>
      <c r="N99" s="45" t="e">
        <f t="shared" si="28"/>
        <v>#N/A</v>
      </c>
      <c r="O99" s="46" t="e">
        <f t="shared" si="37"/>
        <v>#N/A</v>
      </c>
      <c r="P99" s="44">
        <f t="shared" si="29"/>
        <v>0</v>
      </c>
      <c r="Q99" s="44" t="e">
        <f t="shared" si="25"/>
        <v>#N/A</v>
      </c>
      <c r="R99" s="45" t="e">
        <f t="shared" si="38"/>
        <v>#N/A</v>
      </c>
      <c r="S99" s="46" t="e">
        <f t="shared" si="39"/>
        <v>#N/A</v>
      </c>
      <c r="T99" s="80">
        <f t="shared" si="30"/>
        <v>0</v>
      </c>
      <c r="U99" s="80" t="e">
        <f t="shared" si="31"/>
        <v>#N/A</v>
      </c>
      <c r="V99" s="81" t="e">
        <f t="shared" si="32"/>
        <v>#N/A</v>
      </c>
      <c r="W99" s="46" t="e">
        <f t="shared" si="40"/>
        <v>#N/A</v>
      </c>
      <c r="X99" s="80">
        <f t="shared" si="33"/>
        <v>0</v>
      </c>
      <c r="Y99" s="80" t="e">
        <f t="shared" si="34"/>
        <v>#N/A</v>
      </c>
      <c r="Z99" s="45" t="e">
        <f t="shared" si="41"/>
        <v>#N/A</v>
      </c>
      <c r="AA99" s="46" t="e">
        <f t="shared" si="42"/>
        <v>#N/A</v>
      </c>
      <c r="AB99" s="83" t="e">
        <f>VLOOKUP($B99,SpeciesGroupAllometry!$A$10:$K$22,2)</f>
        <v>#N/A</v>
      </c>
      <c r="AC99" s="84" t="e">
        <f>VLOOKUP($B99,SpeciesGroupAllometry!$A$10:$K$22,3)</f>
        <v>#N/A</v>
      </c>
    </row>
    <row r="100" spans="1:29" ht="18">
      <c r="A100" s="28">
        <f>FieldDataEntry!A92</f>
        <v>0</v>
      </c>
      <c r="B100" s="28">
        <f>FieldDataEntry!B92</f>
        <v>0</v>
      </c>
      <c r="C100" s="29">
        <f>IF(AND(SUM(FieldDataEntry!$C92:FieldDataEntry!$G92)&gt;0,FieldDataEntry!C92=0),15,FieldDataEntry!C92)</f>
        <v>0</v>
      </c>
      <c r="D100" s="76">
        <f>IF(FieldDataEntry!D92="d",C100,IF(AND(SUM(FieldDataEntry!D92:FieldDataEntry!$G92)&gt;0,FieldDataEntry!D92=0),15,FieldDataEntry!D92))</f>
        <v>0</v>
      </c>
      <c r="E100" s="76">
        <f>IF(FieldDataEntry!E92="d",D100,IF(AND(SUM(FieldDataEntry!E92:FieldDataEntry!$G92)&gt;0,FieldDataEntry!E92=0),15,FieldDataEntry!E92))</f>
        <v>0</v>
      </c>
      <c r="F100" s="76">
        <f>IF(FieldDataEntry!F92="d",E100,IF(AND(SUM(FieldDataEntry!F92:FieldDataEntry!$G92)&gt;0,FieldDataEntry!F92=0),15,FieldDataEntry!F92))</f>
        <v>0</v>
      </c>
      <c r="G100" s="76">
        <f>IF(FieldDataEntry!G92="d",F100,IF(AND(SUM(FieldDataEntry!G92:FieldDataEntry!$G92)&gt;0,FieldDataEntry!G92=0),15,FieldDataEntry!G92))</f>
        <v>0</v>
      </c>
      <c r="H100" s="44">
        <f t="shared" si="26"/>
        <v>0</v>
      </c>
      <c r="I100" s="44" t="e">
        <f t="shared" si="23"/>
        <v>#N/A</v>
      </c>
      <c r="J100" s="45" t="e">
        <f t="shared" si="35"/>
        <v>#N/A</v>
      </c>
      <c r="K100" s="46" t="e">
        <f t="shared" si="36"/>
        <v>#N/A</v>
      </c>
      <c r="L100" s="44">
        <f t="shared" si="27"/>
        <v>0</v>
      </c>
      <c r="M100" s="44" t="e">
        <f t="shared" si="24"/>
        <v>#N/A</v>
      </c>
      <c r="N100" s="45" t="e">
        <f t="shared" si="28"/>
        <v>#N/A</v>
      </c>
      <c r="O100" s="46" t="e">
        <f t="shared" si="37"/>
        <v>#N/A</v>
      </c>
      <c r="P100" s="44">
        <f t="shared" si="29"/>
        <v>0</v>
      </c>
      <c r="Q100" s="44" t="e">
        <f t="shared" si="25"/>
        <v>#N/A</v>
      </c>
      <c r="R100" s="45" t="e">
        <f t="shared" si="38"/>
        <v>#N/A</v>
      </c>
      <c r="S100" s="46" t="e">
        <f t="shared" si="39"/>
        <v>#N/A</v>
      </c>
      <c r="T100" s="80">
        <f t="shared" si="30"/>
        <v>0</v>
      </c>
      <c r="U100" s="80" t="e">
        <f t="shared" si="31"/>
        <v>#N/A</v>
      </c>
      <c r="V100" s="81" t="e">
        <f t="shared" si="32"/>
        <v>#N/A</v>
      </c>
      <c r="W100" s="46" t="e">
        <f t="shared" si="40"/>
        <v>#N/A</v>
      </c>
      <c r="X100" s="80">
        <f t="shared" si="33"/>
        <v>0</v>
      </c>
      <c r="Y100" s="80" t="e">
        <f t="shared" si="34"/>
        <v>#N/A</v>
      </c>
      <c r="Z100" s="45" t="e">
        <f t="shared" si="41"/>
        <v>#N/A</v>
      </c>
      <c r="AA100" s="46" t="e">
        <f t="shared" si="42"/>
        <v>#N/A</v>
      </c>
      <c r="AB100" s="83" t="e">
        <f>VLOOKUP($B100,SpeciesGroupAllometry!$A$10:$K$22,2)</f>
        <v>#N/A</v>
      </c>
      <c r="AC100" s="84" t="e">
        <f>VLOOKUP($B100,SpeciesGroupAllometry!$A$10:$K$22,3)</f>
        <v>#N/A</v>
      </c>
    </row>
    <row r="101" spans="1:29" ht="18">
      <c r="A101" s="28">
        <f>FieldDataEntry!A93</f>
        <v>0</v>
      </c>
      <c r="B101" s="28">
        <f>FieldDataEntry!B93</f>
        <v>0</v>
      </c>
      <c r="C101" s="29">
        <f>IF(AND(SUM(FieldDataEntry!$C93:FieldDataEntry!$G93)&gt;0,FieldDataEntry!C93=0),15,FieldDataEntry!C93)</f>
        <v>0</v>
      </c>
      <c r="D101" s="76">
        <f>IF(FieldDataEntry!D93="d",C101,IF(AND(SUM(FieldDataEntry!D93:FieldDataEntry!$G93)&gt;0,FieldDataEntry!D93=0),15,FieldDataEntry!D93))</f>
        <v>0</v>
      </c>
      <c r="E101" s="76">
        <f>IF(FieldDataEntry!E93="d",D101,IF(AND(SUM(FieldDataEntry!E93:FieldDataEntry!$G93)&gt;0,FieldDataEntry!E93=0),15,FieldDataEntry!E93))</f>
        <v>0</v>
      </c>
      <c r="F101" s="76">
        <f>IF(FieldDataEntry!F93="d",E101,IF(AND(SUM(FieldDataEntry!F93:FieldDataEntry!$G93)&gt;0,FieldDataEntry!F93=0),15,FieldDataEntry!F93))</f>
        <v>0</v>
      </c>
      <c r="G101" s="76">
        <f>IF(FieldDataEntry!G93="d",F101,IF(AND(SUM(FieldDataEntry!G93:FieldDataEntry!$G93)&gt;0,FieldDataEntry!G93=0),15,FieldDataEntry!G93))</f>
        <v>0</v>
      </c>
      <c r="H101" s="44">
        <f t="shared" si="26"/>
        <v>0</v>
      </c>
      <c r="I101" s="44" t="e">
        <f t="shared" si="23"/>
        <v>#N/A</v>
      </c>
      <c r="J101" s="45" t="e">
        <f t="shared" si="35"/>
        <v>#N/A</v>
      </c>
      <c r="K101" s="46" t="e">
        <f t="shared" si="36"/>
        <v>#N/A</v>
      </c>
      <c r="L101" s="44">
        <f t="shared" si="27"/>
        <v>0</v>
      </c>
      <c r="M101" s="44" t="e">
        <f t="shared" si="24"/>
        <v>#N/A</v>
      </c>
      <c r="N101" s="45" t="e">
        <f t="shared" si="28"/>
        <v>#N/A</v>
      </c>
      <c r="O101" s="46" t="e">
        <f t="shared" si="37"/>
        <v>#N/A</v>
      </c>
      <c r="P101" s="44">
        <f t="shared" si="29"/>
        <v>0</v>
      </c>
      <c r="Q101" s="44" t="e">
        <f t="shared" si="25"/>
        <v>#N/A</v>
      </c>
      <c r="R101" s="45" t="e">
        <f t="shared" si="38"/>
        <v>#N/A</v>
      </c>
      <c r="S101" s="46" t="e">
        <f t="shared" si="39"/>
        <v>#N/A</v>
      </c>
      <c r="T101" s="80">
        <f t="shared" si="30"/>
        <v>0</v>
      </c>
      <c r="U101" s="80" t="e">
        <f t="shared" si="31"/>
        <v>#N/A</v>
      </c>
      <c r="V101" s="81" t="e">
        <f t="shared" si="32"/>
        <v>#N/A</v>
      </c>
      <c r="W101" s="46" t="e">
        <f t="shared" si="40"/>
        <v>#N/A</v>
      </c>
      <c r="X101" s="80">
        <f t="shared" si="33"/>
        <v>0</v>
      </c>
      <c r="Y101" s="80" t="e">
        <f t="shared" si="34"/>
        <v>#N/A</v>
      </c>
      <c r="Z101" s="45" t="e">
        <f t="shared" si="41"/>
        <v>#N/A</v>
      </c>
      <c r="AA101" s="46" t="e">
        <f t="shared" si="42"/>
        <v>#N/A</v>
      </c>
      <c r="AB101" s="83" t="e">
        <f>VLOOKUP($B101,SpeciesGroupAllometry!$A$10:$K$22,2)</f>
        <v>#N/A</v>
      </c>
      <c r="AC101" s="84" t="e">
        <f>VLOOKUP($B101,SpeciesGroupAllometry!$A$10:$K$22,3)</f>
        <v>#N/A</v>
      </c>
    </row>
  </sheetData>
  <mergeCells count="42">
    <mergeCell ref="B11:C11"/>
    <mergeCell ref="D11:E11"/>
    <mergeCell ref="F11:G11"/>
    <mergeCell ref="H11:I11"/>
    <mergeCell ref="C4:I4"/>
    <mergeCell ref="D5:I5"/>
    <mergeCell ref="H7:I7"/>
    <mergeCell ref="H8:I8"/>
    <mergeCell ref="H9:I9"/>
    <mergeCell ref="D10:E10"/>
    <mergeCell ref="D7:E7"/>
    <mergeCell ref="C5:C6"/>
    <mergeCell ref="D6:E6"/>
    <mergeCell ref="F6:G6"/>
    <mergeCell ref="H6:I6"/>
    <mergeCell ref="D8:E8"/>
    <mergeCell ref="F10:G10"/>
    <mergeCell ref="AB16:AC16"/>
    <mergeCell ref="H15:K15"/>
    <mergeCell ref="L14:O14"/>
    <mergeCell ref="F7:G7"/>
    <mergeCell ref="H10:I10"/>
    <mergeCell ref="F8:G8"/>
    <mergeCell ref="F9:G9"/>
    <mergeCell ref="L15:O15"/>
    <mergeCell ref="P15:S15"/>
    <mergeCell ref="AE18:AL18"/>
    <mergeCell ref="AE19:AF19"/>
    <mergeCell ref="T14:W14"/>
    <mergeCell ref="X14:AA14"/>
    <mergeCell ref="T15:W15"/>
    <mergeCell ref="X15:AA15"/>
    <mergeCell ref="A2:K2"/>
    <mergeCell ref="AE23:AG23"/>
    <mergeCell ref="A14:G14"/>
    <mergeCell ref="AE21:AG21"/>
    <mergeCell ref="AE20:AG20"/>
    <mergeCell ref="AE22:AG22"/>
    <mergeCell ref="AB14:AC15"/>
    <mergeCell ref="H14:K14"/>
    <mergeCell ref="D9:E9"/>
    <mergeCell ref="P14:S14"/>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C13"/>
  <sheetViews>
    <sheetView workbookViewId="0" topLeftCell="A1">
      <selection activeCell="E8" sqref="E8"/>
    </sheetView>
  </sheetViews>
  <sheetFormatPr defaultColWidth="11.00390625" defaultRowHeight="12.75"/>
  <cols>
    <col min="2" max="2" width="15.125" style="0" customWidth="1"/>
    <col min="3" max="3" width="17.25390625" style="0" customWidth="1"/>
  </cols>
  <sheetData>
    <row r="1" ht="18">
      <c r="A1" s="104" t="s">
        <v>75</v>
      </c>
    </row>
    <row r="3" s="103" customFormat="1" ht="15.75">
      <c r="A3" s="116" t="s">
        <v>11</v>
      </c>
    </row>
    <row r="4" s="103" customFormat="1" ht="15.75"/>
    <row r="5" spans="2:3" s="103" customFormat="1" ht="37.5" customHeight="1">
      <c r="B5" s="105" t="s">
        <v>76</v>
      </c>
      <c r="C5" s="106" t="s">
        <v>23</v>
      </c>
    </row>
    <row r="6" spans="2:3" s="103" customFormat="1" ht="15.75">
      <c r="B6" s="23"/>
      <c r="C6" s="23"/>
    </row>
    <row r="7" spans="2:3" s="103" customFormat="1" ht="15.75">
      <c r="B7" s="23"/>
      <c r="C7" s="23"/>
    </row>
    <row r="8" spans="2:3" s="103" customFormat="1" ht="15.75">
      <c r="B8" s="23"/>
      <c r="C8" s="23"/>
    </row>
    <row r="9" spans="2:3" s="103" customFormat="1" ht="15.75">
      <c r="B9" s="23"/>
      <c r="C9" s="23"/>
    </row>
    <row r="10" s="103" customFormat="1" ht="15.75"/>
    <row r="11" s="103" customFormat="1" ht="15.75">
      <c r="A11" s="116" t="s">
        <v>12</v>
      </c>
    </row>
    <row r="12" s="103" customFormat="1" ht="15.75">
      <c r="A12" s="116" t="s">
        <v>13</v>
      </c>
    </row>
    <row r="13" s="103" customFormat="1" ht="15.75">
      <c r="A13" s="116" t="s">
        <v>14</v>
      </c>
    </row>
  </sheetData>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L32"/>
  <sheetViews>
    <sheetView workbookViewId="0" topLeftCell="A1">
      <selection activeCell="A10" sqref="A10"/>
    </sheetView>
  </sheetViews>
  <sheetFormatPr defaultColWidth="11.00390625" defaultRowHeight="12.75"/>
  <cols>
    <col min="1" max="1" width="27.00390625" style="30" customWidth="1"/>
    <col min="2" max="2" width="11.375" style="30" customWidth="1"/>
    <col min="3" max="3" width="11.75390625" style="30" customWidth="1"/>
    <col min="4" max="4" width="10.875" style="30" customWidth="1"/>
    <col min="5" max="5" width="9.375" style="30" customWidth="1"/>
    <col min="6" max="6" width="11.00390625" style="30" customWidth="1"/>
    <col min="7" max="7" width="10.875" style="30" customWidth="1"/>
    <col min="8" max="9" width="11.00390625" style="30" customWidth="1"/>
    <col min="10" max="10" width="12.375" style="30" customWidth="1"/>
    <col min="11" max="11" width="11.00390625" style="30" customWidth="1"/>
    <col min="12" max="12" width="3.00390625" style="30" customWidth="1"/>
    <col min="13" max="16384" width="11.00390625" style="30" customWidth="1"/>
  </cols>
  <sheetData>
    <row r="1" spans="1:12" ht="18.75">
      <c r="A1" s="185" t="s">
        <v>3</v>
      </c>
      <c r="B1" s="181"/>
      <c r="C1" s="181"/>
      <c r="D1" s="181"/>
      <c r="E1" s="181"/>
      <c r="F1" s="181"/>
      <c r="G1" s="181"/>
      <c r="H1" s="181"/>
      <c r="I1" s="181"/>
      <c r="J1" s="181"/>
      <c r="K1" s="181"/>
      <c r="L1" s="181"/>
    </row>
    <row r="2" spans="1:12" ht="18.75">
      <c r="A2" s="31"/>
      <c r="B2" s="32"/>
      <c r="C2" s="32"/>
      <c r="D2" s="32"/>
      <c r="E2" s="32"/>
      <c r="F2" s="32"/>
      <c r="G2" s="32"/>
      <c r="H2" s="32"/>
      <c r="I2" s="32"/>
      <c r="J2" s="32"/>
      <c r="K2" s="32"/>
      <c r="L2" s="32"/>
    </row>
    <row r="3" spans="1:12" s="32" customFormat="1" ht="18.75">
      <c r="A3" s="186" t="s">
        <v>89</v>
      </c>
      <c r="B3" s="184"/>
      <c r="C3" s="184"/>
      <c r="D3" s="184"/>
      <c r="E3" s="184"/>
      <c r="F3" s="184"/>
      <c r="G3" s="184"/>
      <c r="H3" s="184"/>
      <c r="I3" s="184"/>
      <c r="J3" s="184"/>
      <c r="K3" s="184"/>
      <c r="L3" s="184"/>
    </row>
    <row r="4" spans="1:12" s="32" customFormat="1" ht="20.25">
      <c r="A4" s="185" t="s">
        <v>27</v>
      </c>
      <c r="B4" s="181"/>
      <c r="C4" s="181"/>
      <c r="D4" s="181"/>
      <c r="E4" s="181"/>
      <c r="F4" s="181"/>
      <c r="G4" s="181"/>
      <c r="H4" s="181"/>
      <c r="I4" s="181"/>
      <c r="J4" s="181"/>
      <c r="K4" s="181"/>
      <c r="L4" s="181"/>
    </row>
    <row r="5" spans="1:12" s="33" customFormat="1" ht="42" customHeight="1">
      <c r="A5" s="186" t="s">
        <v>79</v>
      </c>
      <c r="B5" s="184"/>
      <c r="C5" s="184"/>
      <c r="D5" s="184"/>
      <c r="E5" s="184"/>
      <c r="F5" s="184"/>
      <c r="G5" s="184"/>
      <c r="H5" s="184"/>
      <c r="I5" s="184"/>
      <c r="J5" s="184"/>
      <c r="K5" s="184"/>
      <c r="L5" s="184"/>
    </row>
    <row r="6" spans="1:12" s="33" customFormat="1" ht="18.75">
      <c r="A6" s="185" t="s">
        <v>92</v>
      </c>
      <c r="B6" s="181"/>
      <c r="C6" s="181"/>
      <c r="D6" s="181"/>
      <c r="E6" s="181"/>
      <c r="F6" s="181"/>
      <c r="G6" s="181"/>
      <c r="H6" s="181"/>
      <c r="I6" s="181"/>
      <c r="J6" s="181"/>
      <c r="K6" s="181"/>
      <c r="L6" s="181"/>
    </row>
    <row r="7" spans="1:12" s="32" customFormat="1" ht="18.75">
      <c r="A7" s="181"/>
      <c r="B7" s="181"/>
      <c r="C7" s="181"/>
      <c r="D7" s="181"/>
      <c r="E7" s="181"/>
      <c r="F7" s="181"/>
      <c r="G7" s="181"/>
      <c r="H7" s="181"/>
      <c r="I7" s="181"/>
      <c r="J7" s="181"/>
      <c r="K7" s="181"/>
      <c r="L7" s="181"/>
    </row>
    <row r="8" spans="1:12" s="33" customFormat="1" ht="18.75">
      <c r="A8" s="117"/>
      <c r="B8" s="182" t="s">
        <v>28</v>
      </c>
      <c r="C8" s="183"/>
      <c r="D8" s="184" t="s">
        <v>72</v>
      </c>
      <c r="E8" s="184"/>
      <c r="F8" s="184" t="s">
        <v>70</v>
      </c>
      <c r="G8" s="184"/>
      <c r="H8" s="184" t="s">
        <v>71</v>
      </c>
      <c r="I8" s="184"/>
      <c r="J8" s="184" t="s">
        <v>16</v>
      </c>
      <c r="K8" s="184"/>
      <c r="L8" s="117"/>
    </row>
    <row r="9" spans="1:12" s="33" customFormat="1" ht="18.75">
      <c r="A9" s="34" t="s">
        <v>61</v>
      </c>
      <c r="B9" s="35" t="s">
        <v>62</v>
      </c>
      <c r="C9" s="36" t="s">
        <v>63</v>
      </c>
      <c r="D9" s="34" t="s">
        <v>62</v>
      </c>
      <c r="E9" s="34" t="s">
        <v>63</v>
      </c>
      <c r="F9" s="34" t="s">
        <v>62</v>
      </c>
      <c r="G9" s="34" t="s">
        <v>63</v>
      </c>
      <c r="H9" s="34" t="s">
        <v>62</v>
      </c>
      <c r="I9" s="34" t="s">
        <v>63</v>
      </c>
      <c r="J9" s="34" t="s">
        <v>62</v>
      </c>
      <c r="K9" s="34" t="s">
        <v>63</v>
      </c>
      <c r="L9" s="117"/>
    </row>
    <row r="10" spans="1:12" s="33" customFormat="1" ht="18.75">
      <c r="A10" s="33" t="s">
        <v>83</v>
      </c>
      <c r="B10" s="37">
        <v>-2.2094</v>
      </c>
      <c r="C10" s="38">
        <v>2.3867</v>
      </c>
      <c r="D10" s="39">
        <v>-4.0813</v>
      </c>
      <c r="E10" s="39">
        <v>5.8816</v>
      </c>
      <c r="F10" s="39">
        <v>-0.3065</v>
      </c>
      <c r="G10" s="39">
        <v>-5.424</v>
      </c>
      <c r="H10" s="39">
        <v>-2.0129</v>
      </c>
      <c r="I10" s="39">
        <v>-1.6805</v>
      </c>
      <c r="J10" s="33">
        <v>-1.6911</v>
      </c>
      <c r="K10" s="33">
        <v>0.816</v>
      </c>
      <c r="L10" s="117"/>
    </row>
    <row r="11" spans="1:12" s="33" customFormat="1" ht="18.75">
      <c r="A11" s="33" t="s">
        <v>84</v>
      </c>
      <c r="B11" s="37">
        <v>-2.0336</v>
      </c>
      <c r="C11" s="38">
        <v>2.2592</v>
      </c>
      <c r="D11" s="39">
        <v>-2.9584</v>
      </c>
      <c r="E11" s="39">
        <v>4.4766</v>
      </c>
      <c r="F11" s="39">
        <v>-0.3737</v>
      </c>
      <c r="G11" s="39">
        <v>-1.8055</v>
      </c>
      <c r="H11" s="39">
        <v>-2.098</v>
      </c>
      <c r="I11" s="39">
        <v>-1.1432</v>
      </c>
      <c r="J11" s="33">
        <v>-1.5619</v>
      </c>
      <c r="K11" s="33">
        <v>0.6614</v>
      </c>
      <c r="L11" s="117"/>
    </row>
    <row r="12" spans="1:12" s="33" customFormat="1" ht="18.75">
      <c r="A12" s="33" t="s">
        <v>85</v>
      </c>
      <c r="B12" s="37">
        <v>-2.2304</v>
      </c>
      <c r="C12" s="38">
        <v>2.4435</v>
      </c>
      <c r="D12" s="39">
        <v>-2.9584</v>
      </c>
      <c r="E12" s="39">
        <v>4.4766</v>
      </c>
      <c r="F12" s="39">
        <v>-0.3737</v>
      </c>
      <c r="G12" s="39">
        <v>-1.8055</v>
      </c>
      <c r="H12" s="39">
        <v>-2.098</v>
      </c>
      <c r="I12" s="39">
        <v>-1.1432</v>
      </c>
      <c r="J12" s="33">
        <v>-1.5619</v>
      </c>
      <c r="K12" s="33">
        <v>0.6614</v>
      </c>
      <c r="L12" s="117"/>
    </row>
    <row r="13" spans="1:12" s="33" customFormat="1" ht="18.75">
      <c r="A13" s="33" t="s">
        <v>1</v>
      </c>
      <c r="B13" s="37">
        <v>-2.5384</v>
      </c>
      <c r="C13" s="38">
        <v>2.4814</v>
      </c>
      <c r="D13" s="39">
        <v>-2.9584</v>
      </c>
      <c r="E13" s="39">
        <v>4.4766</v>
      </c>
      <c r="F13" s="39">
        <v>-0.3737</v>
      </c>
      <c r="G13" s="39">
        <v>-1.8055</v>
      </c>
      <c r="H13" s="39">
        <v>-2.098</v>
      </c>
      <c r="I13" s="39">
        <v>-1.1432</v>
      </c>
      <c r="J13" s="33">
        <v>-1.5619</v>
      </c>
      <c r="K13" s="33">
        <v>0.6614</v>
      </c>
      <c r="L13" s="117"/>
    </row>
    <row r="14" spans="1:12" s="33" customFormat="1" ht="18.75">
      <c r="A14" s="33" t="s">
        <v>29</v>
      </c>
      <c r="B14" s="37">
        <v>-2.0127</v>
      </c>
      <c r="C14" s="38">
        <v>2.4342</v>
      </c>
      <c r="D14" s="39">
        <v>-4.0813</v>
      </c>
      <c r="E14" s="39">
        <v>5.8816</v>
      </c>
      <c r="F14" s="39">
        <v>-0.3065</v>
      </c>
      <c r="G14" s="39">
        <v>-5.424</v>
      </c>
      <c r="H14" s="39">
        <v>-2.0129</v>
      </c>
      <c r="I14" s="39">
        <v>-1.6805</v>
      </c>
      <c r="J14" s="33">
        <v>-1.6911</v>
      </c>
      <c r="K14" s="33">
        <v>0.816</v>
      </c>
      <c r="L14" s="117"/>
    </row>
    <row r="15" spans="1:12" s="33" customFormat="1" ht="18">
      <c r="A15" s="33" t="s">
        <v>30</v>
      </c>
      <c r="B15" s="37">
        <v>-2.48</v>
      </c>
      <c r="C15" s="38">
        <v>2.4835</v>
      </c>
      <c r="D15" s="39">
        <v>-4.0813</v>
      </c>
      <c r="E15" s="39">
        <v>5.8816</v>
      </c>
      <c r="F15" s="39">
        <v>-0.3065</v>
      </c>
      <c r="G15" s="39">
        <v>-5.424</v>
      </c>
      <c r="H15" s="39">
        <v>-2.0129</v>
      </c>
      <c r="I15" s="39">
        <v>-1.6805</v>
      </c>
      <c r="J15" s="33">
        <v>-1.6911</v>
      </c>
      <c r="K15" s="33">
        <v>0.816</v>
      </c>
      <c r="L15" s="117"/>
    </row>
    <row r="16" spans="1:12" s="33" customFormat="1" ht="18">
      <c r="A16" s="33" t="s">
        <v>36</v>
      </c>
      <c r="B16" s="37">
        <v>-2.5356</v>
      </c>
      <c r="C16" s="38">
        <v>2.4349</v>
      </c>
      <c r="D16" s="39">
        <v>-2.9584</v>
      </c>
      <c r="E16" s="39">
        <v>4.4766</v>
      </c>
      <c r="F16" s="39">
        <v>-0.3737</v>
      </c>
      <c r="G16" s="39">
        <v>-1.8055</v>
      </c>
      <c r="H16" s="39">
        <v>-2.098</v>
      </c>
      <c r="I16" s="39">
        <v>-1.1432</v>
      </c>
      <c r="J16" s="33">
        <v>-1.5619</v>
      </c>
      <c r="K16" s="33">
        <v>0.6614</v>
      </c>
      <c r="L16" s="117"/>
    </row>
    <row r="17" spans="1:11" s="33" customFormat="1" ht="18">
      <c r="A17" s="33" t="s">
        <v>37</v>
      </c>
      <c r="B17" s="37">
        <v>-1.9123</v>
      </c>
      <c r="C17" s="38">
        <v>2.3651</v>
      </c>
      <c r="D17" s="39">
        <v>-4.0813</v>
      </c>
      <c r="E17" s="39">
        <v>5.8816</v>
      </c>
      <c r="F17" s="39">
        <v>-0.3065</v>
      </c>
      <c r="G17" s="39">
        <v>-5.424</v>
      </c>
      <c r="H17" s="39">
        <v>-2.0129</v>
      </c>
      <c r="I17" s="39">
        <v>-1.6805</v>
      </c>
      <c r="J17" s="33">
        <v>-1.6911</v>
      </c>
      <c r="K17" s="33">
        <v>0.816</v>
      </c>
    </row>
    <row r="18" spans="1:12" s="33" customFormat="1" ht="18">
      <c r="A18" s="33" t="s">
        <v>38</v>
      </c>
      <c r="B18" s="37">
        <v>-2.0773</v>
      </c>
      <c r="C18" s="38">
        <v>2.3323</v>
      </c>
      <c r="D18" s="39">
        <v>-2.9584</v>
      </c>
      <c r="E18" s="39">
        <v>4.4766</v>
      </c>
      <c r="F18" s="39">
        <v>-0.3737</v>
      </c>
      <c r="G18" s="39">
        <v>-1.8055</v>
      </c>
      <c r="H18" s="39">
        <v>-2.098</v>
      </c>
      <c r="I18" s="39">
        <v>-1.1432</v>
      </c>
      <c r="J18" s="33">
        <v>-1.5619</v>
      </c>
      <c r="K18" s="33">
        <v>0.6614</v>
      </c>
      <c r="L18" s="117"/>
    </row>
    <row r="19" spans="1:12" s="33" customFormat="1" ht="18">
      <c r="A19" s="33" t="s">
        <v>64</v>
      </c>
      <c r="B19" s="37">
        <v>-0.7152</v>
      </c>
      <c r="C19" s="38">
        <v>1.7029</v>
      </c>
      <c r="D19" s="39">
        <v>-4.0813</v>
      </c>
      <c r="E19" s="39">
        <v>5.8816</v>
      </c>
      <c r="F19" s="39">
        <v>-0.3065</v>
      </c>
      <c r="G19" s="39">
        <v>-5.424</v>
      </c>
      <c r="H19" s="39">
        <v>-2.0129</v>
      </c>
      <c r="I19" s="39">
        <v>-1.6805</v>
      </c>
      <c r="J19" s="33">
        <v>-1.6911</v>
      </c>
      <c r="K19" s="33">
        <v>0.816</v>
      </c>
      <c r="L19" s="117"/>
    </row>
    <row r="20" spans="1:12" s="33" customFormat="1" ht="18">
      <c r="A20" s="30" t="s">
        <v>39</v>
      </c>
      <c r="B20" s="37">
        <v>-2.5356</v>
      </c>
      <c r="C20" s="38">
        <v>2.4349</v>
      </c>
      <c r="D20" s="39">
        <v>-2.9584</v>
      </c>
      <c r="E20" s="39">
        <v>4.4766</v>
      </c>
      <c r="F20" s="39">
        <v>-0.3737</v>
      </c>
      <c r="G20" s="39">
        <v>-1.8055</v>
      </c>
      <c r="H20" s="39">
        <v>-2.098</v>
      </c>
      <c r="I20" s="39">
        <v>-1.1432</v>
      </c>
      <c r="J20" s="33">
        <v>-1.5619</v>
      </c>
      <c r="K20" s="33">
        <v>0.6614</v>
      </c>
      <c r="L20" s="117"/>
    </row>
    <row r="21" spans="1:12" s="33" customFormat="1" ht="18">
      <c r="A21" s="30" t="s">
        <v>40</v>
      </c>
      <c r="B21" s="37">
        <v>-2.48</v>
      </c>
      <c r="C21" s="38">
        <v>2.4835</v>
      </c>
      <c r="D21" s="39">
        <v>-4.0813</v>
      </c>
      <c r="E21" s="39">
        <v>5.8816</v>
      </c>
      <c r="F21" s="39">
        <v>-0.3065</v>
      </c>
      <c r="G21" s="39">
        <v>-5.424</v>
      </c>
      <c r="H21" s="39">
        <v>-2.0129</v>
      </c>
      <c r="I21" s="39">
        <v>-1.6805</v>
      </c>
      <c r="J21" s="33">
        <v>-1.6911</v>
      </c>
      <c r="K21" s="33">
        <v>0.816</v>
      </c>
      <c r="L21" s="117"/>
    </row>
    <row r="22" spans="1:12" s="33" customFormat="1" ht="18">
      <c r="A22" s="30" t="s">
        <v>41</v>
      </c>
      <c r="B22" s="37">
        <v>-2.0127</v>
      </c>
      <c r="C22" s="38">
        <v>2.4342</v>
      </c>
      <c r="D22" s="39">
        <v>-4.0813</v>
      </c>
      <c r="E22" s="39">
        <v>5.8816</v>
      </c>
      <c r="F22" s="39">
        <v>-0.3065</v>
      </c>
      <c r="G22" s="39">
        <v>-5.424</v>
      </c>
      <c r="H22" s="39">
        <v>-2.0129</v>
      </c>
      <c r="I22" s="39">
        <v>-1.6805</v>
      </c>
      <c r="J22" s="33">
        <v>-1.6911</v>
      </c>
      <c r="K22" s="33">
        <v>0.816</v>
      </c>
      <c r="L22" s="117"/>
    </row>
    <row r="23" spans="1:12" s="33" customFormat="1" ht="18">
      <c r="A23" s="32" t="s">
        <v>51</v>
      </c>
      <c r="B23" s="117"/>
      <c r="C23" s="117"/>
      <c r="D23" s="117"/>
      <c r="E23" s="117"/>
      <c r="F23" s="117"/>
      <c r="G23" s="117"/>
      <c r="H23" s="117"/>
      <c r="I23" s="117"/>
      <c r="J23" s="117"/>
      <c r="K23" s="117"/>
      <c r="L23" s="117"/>
    </row>
    <row r="24" spans="1:12" s="33" customFormat="1" ht="18">
      <c r="A24" s="117"/>
      <c r="B24" s="117"/>
      <c r="C24" s="117"/>
      <c r="D24" s="117"/>
      <c r="E24" s="117"/>
      <c r="F24" s="117"/>
      <c r="G24" s="117"/>
      <c r="H24" s="117"/>
      <c r="I24" s="117"/>
      <c r="J24" s="117"/>
      <c r="K24" s="117"/>
      <c r="L24" s="117"/>
    </row>
    <row r="25" spans="1:12" s="33" customFormat="1" ht="18">
      <c r="A25" s="32" t="s">
        <v>43</v>
      </c>
      <c r="B25" s="117"/>
      <c r="C25" s="117"/>
      <c r="D25" s="117"/>
      <c r="E25" s="117"/>
      <c r="F25" s="117"/>
      <c r="G25" s="117"/>
      <c r="H25" s="117"/>
      <c r="I25" s="117"/>
      <c r="J25" s="117"/>
      <c r="K25" s="117"/>
      <c r="L25" s="117"/>
    </row>
    <row r="26" spans="1:12" s="33" customFormat="1" ht="18">
      <c r="A26" s="179" t="s">
        <v>90</v>
      </c>
      <c r="B26" s="180"/>
      <c r="C26" s="180"/>
      <c r="D26" s="180"/>
      <c r="E26" s="180"/>
      <c r="F26" s="180"/>
      <c r="G26" s="180"/>
      <c r="H26" s="180"/>
      <c r="I26" s="180"/>
      <c r="J26" s="180"/>
      <c r="K26" s="180"/>
      <c r="L26" s="180"/>
    </row>
    <row r="27" spans="1:12" s="33" customFormat="1" ht="18">
      <c r="A27" s="117"/>
      <c r="B27" s="117"/>
      <c r="C27" s="117"/>
      <c r="D27" s="117"/>
      <c r="E27" s="117"/>
      <c r="F27" s="117"/>
      <c r="G27" s="117"/>
      <c r="H27" s="117"/>
      <c r="I27" s="117"/>
      <c r="J27" s="117"/>
      <c r="K27" s="117"/>
      <c r="L27" s="117"/>
    </row>
    <row r="28" spans="1:12" s="33" customFormat="1" ht="18">
      <c r="A28" s="40" t="s">
        <v>91</v>
      </c>
      <c r="B28" s="41"/>
      <c r="C28" s="41"/>
      <c r="D28" s="41"/>
      <c r="E28" s="40" t="s">
        <v>91</v>
      </c>
      <c r="F28" s="41"/>
      <c r="G28" s="41"/>
      <c r="H28" s="41"/>
      <c r="I28" s="40" t="s">
        <v>91</v>
      </c>
      <c r="J28" s="41"/>
      <c r="K28" s="117"/>
      <c r="L28" s="117"/>
    </row>
    <row r="29" spans="1:12" s="33" customFormat="1" ht="18">
      <c r="A29" s="117"/>
      <c r="B29" s="117"/>
      <c r="C29" s="117"/>
      <c r="D29" s="117"/>
      <c r="E29" s="117"/>
      <c r="F29" s="117"/>
      <c r="G29" s="117"/>
      <c r="H29" s="117"/>
      <c r="I29" s="117"/>
      <c r="J29" s="117"/>
      <c r="K29" s="117"/>
      <c r="L29" s="117"/>
    </row>
    <row r="30" spans="1:12" s="33" customFormat="1" ht="18.75">
      <c r="A30" s="117"/>
      <c r="B30" s="117"/>
      <c r="C30" s="117"/>
      <c r="D30" s="117"/>
      <c r="E30" s="117"/>
      <c r="F30" s="117"/>
      <c r="G30" s="117"/>
      <c r="H30" s="117"/>
      <c r="I30" s="117"/>
      <c r="J30" s="117"/>
      <c r="K30" s="117"/>
      <c r="L30" s="117"/>
    </row>
    <row r="31" spans="1:12" s="33" customFormat="1" ht="18.75">
      <c r="A31" s="117"/>
      <c r="B31" s="117"/>
      <c r="C31" s="117"/>
      <c r="D31" s="117"/>
      <c r="E31" s="117"/>
      <c r="F31" s="117"/>
      <c r="G31" s="117"/>
      <c r="H31" s="117"/>
      <c r="I31" s="117"/>
      <c r="J31" s="117"/>
      <c r="K31" s="117"/>
      <c r="L31" s="117"/>
    </row>
    <row r="32" spans="1:12" s="33" customFormat="1" ht="18.75">
      <c r="A32" s="117"/>
      <c r="B32" s="117"/>
      <c r="C32" s="117"/>
      <c r="D32" s="117"/>
      <c r="E32" s="117"/>
      <c r="F32" s="117"/>
      <c r="G32" s="117"/>
      <c r="H32" s="117"/>
      <c r="I32" s="117"/>
      <c r="J32" s="117"/>
      <c r="K32" s="117"/>
      <c r="L32" s="117"/>
    </row>
    <row r="33" s="33" customFormat="1" ht="18.75"/>
    <row r="34" s="33" customFormat="1" ht="18.75"/>
    <row r="35" ht="18.75"/>
    <row r="36" ht="18.75"/>
    <row r="37" ht="18.75"/>
    <row r="38" ht="18.75"/>
    <row r="39" ht="18.75"/>
    <row r="40" ht="18.75"/>
    <row r="41" ht="18.75"/>
    <row r="42" ht="18.75"/>
    <row r="43" ht="18.75"/>
    <row r="44" ht="18.75"/>
  </sheetData>
  <sheetProtection password="DCDF" sheet="1" objects="1" scenarios="1"/>
  <mergeCells count="12">
    <mergeCell ref="A1:L1"/>
    <mergeCell ref="A3:L3"/>
    <mergeCell ref="A4:L4"/>
    <mergeCell ref="A5:L5"/>
    <mergeCell ref="A6:L6"/>
    <mergeCell ref="A26:L26"/>
    <mergeCell ref="A7:L7"/>
    <mergeCell ref="B8:C8"/>
    <mergeCell ref="D8:E8"/>
    <mergeCell ref="F8:G8"/>
    <mergeCell ref="H8:I8"/>
    <mergeCell ref="J8:K8"/>
  </mergeCells>
  <hyperlinks>
    <hyperlink ref="A26:L26" r:id="rId1" display="Full text of the Jenkins paper can be downloaded at: http://www.fs.fed.us/ne/newtown_square/publications/other_publishers/OCR/ne_2003jenkins01.pdf"/>
    <hyperlink ref="A26" r:id="rId2" display="Full text of the Jenkins paper can be downloaded at: http://www.fs.fed.us/ne/newtown_square/publications/other_publishers/OCR/ne_2003jenkins01.pdf"/>
    <hyperlink ref="B26" r:id="rId3" display="http://www.fs.fed.us/ne/newtown_square/publications/other_publishers/OCR/ne_2003jenkins01.pdf"/>
    <hyperlink ref="C26" r:id="rId4" display="http://www.fs.fed.us/ne/newtown_square/publications/other_publishers/OCR/ne_2003jenkins01.pdf"/>
    <hyperlink ref="D26" r:id="rId5" display="http://www.fs.fed.us/ne/newtown_square/publications/other_publishers/OCR/ne_2003jenkins01.pdf"/>
    <hyperlink ref="E26" r:id="rId6" display="http://www.fs.fed.us/ne/newtown_square/publications/other_publishers/OCR/ne_2003jenkins01.pdf"/>
    <hyperlink ref="F26" r:id="rId7" display="http://www.fs.fed.us/ne/newtown_square/publications/other_publishers/OCR/ne_2003jenkins01.pdf"/>
    <hyperlink ref="G26" r:id="rId8" display="http://www.fs.fed.us/ne/newtown_square/publications/other_publishers/OCR/ne_2003jenkins01.pdf"/>
    <hyperlink ref="H26" r:id="rId9" display="http://www.fs.fed.us/ne/newtown_square/publications/other_publishers/OCR/ne_2003jenkins01.pdf"/>
    <hyperlink ref="I26" r:id="rId10" display="http://www.fs.fed.us/ne/newtown_square/publications/other_publishers/OCR/ne_2003jenkins01.pdf"/>
    <hyperlink ref="J26" r:id="rId11" display="http://www.fs.fed.us/ne/newtown_square/publications/other_publishers/OCR/ne_2003jenkins01.pdf"/>
    <hyperlink ref="K26" r:id="rId12" display="http://www.fs.fed.us/ne/newtown_square/publications/other_publishers/OCR/ne_2003jenkins01.pdf"/>
    <hyperlink ref="L26" r:id="rId13" display="http://www.fs.fed.us/ne/newtown_square/publications/other_publishers/OCR/ne_2003jenkins01.pdf"/>
  </hyperlinks>
  <printOptions/>
  <pageMargins left="0.75" right="0.75" top="1" bottom="1" header="0.5" footer="0.5"/>
  <pageSetup orientation="portrait"/>
  <drawing r:id="rId16"/>
  <legacy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Haley Wicklein</dc:creator>
  <cp:keywords/>
  <dc:description/>
  <cp:lastModifiedBy>Haley Wicklein</cp:lastModifiedBy>
  <dcterms:created xsi:type="dcterms:W3CDTF">2012-07-02T13:26:04Z</dcterms:created>
  <dcterms:modified xsi:type="dcterms:W3CDTF">2017-11-07T20:43:19Z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